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65521" windowWidth="12510" windowHeight="12270" tabRatio="841" activeTab="4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 " sheetId="9" r:id="rId9"/>
    <sheet name="表八 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  <sheet name="表十六" sheetId="18" r:id="rId18"/>
    <sheet name="表十七" sheetId="19" r:id="rId19"/>
    <sheet name="表十八" sheetId="20" r:id="rId20"/>
    <sheet name="表十九" sheetId="21" r:id="rId21"/>
    <sheet name="表二十" sheetId="22" r:id="rId22"/>
    <sheet name="表二十一" sheetId="23" r:id="rId23"/>
  </sheets>
  <definedNames>
    <definedName name="_xlnm.Print_Area" localSheetId="3">'表二'!$A$1:$E$110</definedName>
    <definedName name="_xlnm.Print_Area" localSheetId="4">'表三'!$A$1:$G$30</definedName>
    <definedName name="_xlnm.Print_Area" localSheetId="11">'表十'!$A$1:$J$78</definedName>
    <definedName name="_xlnm.Print_Area" localSheetId="13">'表十二'!$A$1:$D$68</definedName>
    <definedName name="_xlnm.Print_Area" localSheetId="14">'表十三'!$A$1:$D$68</definedName>
    <definedName name="_xlnm.Print_Area" localSheetId="15">'表十四'!$A$1:$D$10</definedName>
    <definedName name="_xlnm.Print_Area" localSheetId="12">'表十一'!$A$1:$D$36</definedName>
    <definedName name="_xlnm.Print_Area" localSheetId="5">'表四'!$A$1:$E$224</definedName>
    <definedName name="_xlnm.Print_Area" localSheetId="6">'表五'!$A$1:$D$68</definedName>
    <definedName name="_xlnm.Print_Titles" localSheetId="3">'表二'!$1:$2</definedName>
    <definedName name="_xlnm.Print_Titles" localSheetId="7">'表六'!$3:$3</definedName>
    <definedName name="_xlnm.Print_Titles" localSheetId="4">'表三'!$1:$3</definedName>
    <definedName name="_xlnm.Print_Titles" localSheetId="11">'表十'!$1:$3</definedName>
    <definedName name="_xlnm.Print_Titles" localSheetId="13">'表十二'!$1:$3</definedName>
    <definedName name="_xlnm.Print_Titles" localSheetId="14">'表十三'!$1:$3</definedName>
    <definedName name="_xlnm.Print_Titles" localSheetId="15">'表十四'!$1:$3</definedName>
    <definedName name="_xlnm.Print_Titles" localSheetId="12">'表十一'!$1:$3</definedName>
    <definedName name="_xlnm.Print_Titles" localSheetId="5">'表四'!$1:$3</definedName>
    <definedName name="_xlnm.Print_Titles" localSheetId="6">'表五'!$1:$4</definedName>
    <definedName name="_xlnm.Print_Titles" localSheetId="2">'表一'!$3:$3</definedName>
  </definedNames>
  <calcPr fullCalcOnLoad="1"/>
</workbook>
</file>

<file path=xl/sharedStrings.xml><?xml version="1.0" encoding="utf-8"?>
<sst xmlns="http://schemas.openxmlformats.org/spreadsheetml/2006/main" count="2594" uniqueCount="1713">
  <si>
    <t>预    算    科    目</t>
  </si>
  <si>
    <t>2018年
决算数</t>
  </si>
  <si>
    <t>2019年
决算数</t>
  </si>
  <si>
    <t>比上年增减%</t>
  </si>
  <si>
    <t xml:space="preserve"> 一、本年收入(一般公共预算收入)</t>
  </si>
  <si>
    <t>一、本年支出（一般公共预算支出）</t>
  </si>
  <si>
    <t xml:space="preserve"> 二、上级补助收入              </t>
  </si>
  <si>
    <t xml:space="preserve">二、上解上级支出                         </t>
  </si>
  <si>
    <t xml:space="preserve"> （一）返还性收入              </t>
  </si>
  <si>
    <t xml:space="preserve">      体制上解支出</t>
  </si>
  <si>
    <t xml:space="preserve">    所得税基数返还收入</t>
  </si>
  <si>
    <t xml:space="preserve">    成品油税费改革税收返还收入</t>
  </si>
  <si>
    <t xml:space="preserve">      专项上解支出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</si>
  <si>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</si>
  <si>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</si>
  <si>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</si>
  <si>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>三、补助下级支出</t>
  </si>
  <si>
    <t xml:space="preserve"> （二）一般性转移支付收入              </t>
  </si>
  <si>
    <t xml:space="preserve">  返还性支出</t>
  </si>
  <si>
    <t xml:space="preserve">    体制补助收入</t>
  </si>
  <si>
    <t xml:space="preserve">    增值税和消费税税收返还支出</t>
  </si>
  <si>
    <t xml:space="preserve">    均衡性转移支付收入</t>
  </si>
  <si>
    <t xml:space="preserve">    所得税基数返还支出</t>
  </si>
  <si>
    <t xml:space="preserve">    县级基本财力保障机制奖补资金收入</t>
  </si>
  <si>
    <t xml:space="preserve">    成品油价格和税费改革税收返还支出</t>
  </si>
  <si>
    <t xml:space="preserve">    结算补助收入</t>
  </si>
  <si>
    <t xml:space="preserve">    其他税收返还支出</t>
  </si>
  <si>
    <t xml:space="preserve">    成品油税费改革转移支付补助收入</t>
  </si>
  <si>
    <t xml:space="preserve">  一般性转移支付支出</t>
  </si>
  <si>
    <t xml:space="preserve">    基层公检法司转移支付收入</t>
  </si>
  <si>
    <t xml:space="preserve">    城乡义务教育转移支付收入</t>
  </si>
  <si>
    <t xml:space="preserve">  专项转移支付支出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</si>
  <si>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</si>
  <si>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</si>
  <si>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</si>
  <si>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</si>
  <si>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</si>
  <si>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</si>
  <si>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</si>
  <si>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贫困地区转移支付收入</t>
  </si>
  <si>
    <t xml:space="preserve">    其他一般性转移支付收入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</si>
  <si>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</si>
  <si>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</si>
  <si>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</si>
  <si>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</si>
  <si>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</si>
  <si>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</si>
  <si>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社会保障和就业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</si>
  <si>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</si>
  <si>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</si>
  <si>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</si>
  <si>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</si>
  <si>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</si>
  <si>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</si>
  <si>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</si>
  <si>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住房保障</t>
  </si>
  <si>
    <t xml:space="preserve">    粮油物资储备</t>
  </si>
  <si>
    <t xml:space="preserve">    其他收入</t>
  </si>
  <si>
    <t>三、债务转贷收入</t>
  </si>
  <si>
    <t>四、下级上解收入</t>
  </si>
  <si>
    <t xml:space="preserve"> 四、债务还本支出  </t>
  </si>
  <si>
    <t xml:space="preserve"> 五、调出资金</t>
  </si>
  <si>
    <t>（二）出口退税专项上解收入</t>
  </si>
  <si>
    <t xml:space="preserve"> 六、增设预算周转金</t>
  </si>
  <si>
    <t>（三）成品油价格和税费改革专项上解收入</t>
  </si>
  <si>
    <t>（四）专项上解收入</t>
  </si>
  <si>
    <t xml:space="preserve"> 八、债券转贷支出</t>
  </si>
  <si>
    <t>五、上年结余收入</t>
  </si>
  <si>
    <t xml:space="preserve"> 九、年终滚存结余 </t>
  </si>
  <si>
    <t xml:space="preserve">     减:结转下年的支出    </t>
  </si>
  <si>
    <t xml:space="preserve">七、调入资金     </t>
  </si>
  <si>
    <t xml:space="preserve">     净结余</t>
  </si>
  <si>
    <t xml:space="preserve">    </t>
  </si>
  <si>
    <t xml:space="preserve">       总               计   </t>
  </si>
  <si>
    <t xml:space="preserve">       总               计</t>
  </si>
  <si>
    <t>单位：万元</t>
  </si>
  <si>
    <t>2018年决算数</t>
  </si>
  <si>
    <t>2019年决算数</t>
  </si>
  <si>
    <t>本年一般公共预算收入合计</t>
  </si>
  <si>
    <t>一、税收收入</t>
  </si>
  <si>
    <t xml:space="preserve">  1、增值税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</si>
  <si>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</si>
  <si>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</si>
  <si>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</si>
  <si>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</si>
  <si>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</si>
  <si>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</si>
  <si>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</si>
  <si>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</si>
  <si>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</si>
  <si>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森工综合利用增值税退税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</si>
  <si>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</si>
  <si>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</si>
  <si>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</si>
  <si>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</si>
  <si>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  营改增试点国内增值税划出(地方)</t>
  </si>
  <si>
    <t xml:space="preserve">      营改增试点国内增值税划入(地方)</t>
  </si>
  <si>
    <t xml:space="preserve">      改征增值税</t>
  </si>
  <si>
    <t xml:space="preserve">  2、营业税</t>
  </si>
  <si>
    <t xml:space="preserve">      一般营业税</t>
  </si>
  <si>
    <t xml:space="preserve">      营业税税款滞纳金、罚款收入</t>
  </si>
  <si>
    <t xml:space="preserve">      营业税划出(地方)</t>
  </si>
  <si>
    <t xml:space="preserve">      营业税划入(地方)</t>
  </si>
  <si>
    <t xml:space="preserve">  3、企业所得税</t>
  </si>
  <si>
    <t xml:space="preserve">  4、企业所得税退税</t>
  </si>
  <si>
    <t xml:space="preserve">  5、个人所得税(款)</t>
  </si>
  <si>
    <t xml:space="preserve">  6、资源税</t>
  </si>
  <si>
    <t xml:space="preserve">  7、城市维护建设税</t>
  </si>
  <si>
    <t xml:space="preserve">  8、房产税</t>
  </si>
  <si>
    <t xml:space="preserve">  9、印花税</t>
  </si>
  <si>
    <t xml:space="preserve">  10、城镇土地使用税</t>
  </si>
  <si>
    <t xml:space="preserve">  11、土地增值税</t>
  </si>
  <si>
    <t xml:space="preserve">  12、车船税(款)</t>
  </si>
  <si>
    <t xml:space="preserve">  13、耕地占用税(款)</t>
  </si>
  <si>
    <t xml:space="preserve">  14、契税(款)</t>
  </si>
  <si>
    <t xml:space="preserve">  15、环境保护税(款)</t>
  </si>
  <si>
    <t xml:space="preserve">  16、其他税收收入</t>
  </si>
  <si>
    <t>二、非税收入</t>
  </si>
  <si>
    <t xml:space="preserve">  1、专项收入</t>
  </si>
  <si>
    <t xml:space="preserve">      水资源费收入</t>
  </si>
  <si>
    <t xml:space="preserve">      教育费附加收入</t>
  </si>
  <si>
    <t xml:space="preserve">      地方教育附加收入</t>
  </si>
  <si>
    <t xml:space="preserve">      残疾人就业保障金收入</t>
  </si>
  <si>
    <t xml:space="preserve">      教育资金收入</t>
  </si>
  <si>
    <t xml:space="preserve">      农田水利建设资金收入</t>
  </si>
  <si>
    <t xml:space="preserve">      森林植被恢复费</t>
  </si>
  <si>
    <t xml:space="preserve">      水利建设专项收入</t>
  </si>
  <si>
    <r>
      <t xml:space="preserve"> </t>
    </r>
    <r>
      <rPr>
        <sz val="11"/>
        <rFont val="宋体"/>
        <family val="0"/>
      </rPr>
      <t xml:space="preserve">     其他专项收入</t>
    </r>
  </si>
  <si>
    <t xml:space="preserve">  2、行政事业性收费收入</t>
  </si>
  <si>
    <t xml:space="preserve">      公安行政事业性收费收入</t>
  </si>
  <si>
    <t xml:space="preserve">      法院行政事业性收费收入</t>
  </si>
  <si>
    <t xml:space="preserve">      司法行政事业性收费收入</t>
  </si>
  <si>
    <t xml:space="preserve">      财政行政事业性收费收入</t>
  </si>
  <si>
    <t xml:space="preserve">      人口和计划生育行政事业性收费收入</t>
  </si>
  <si>
    <t xml:space="preserve">      质量监督检验检疫行政事业性收费收入</t>
  </si>
  <si>
    <t xml:space="preserve">      人防办行政事业性收费收入</t>
  </si>
  <si>
    <t xml:space="preserve">      文化行政事业性收费收入</t>
  </si>
  <si>
    <r>
      <t xml:space="preserve">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教育行政事业性收费收入</t>
    </r>
  </si>
  <si>
    <t xml:space="preserve">      科技行政事业性收费收入</t>
  </si>
  <si>
    <t xml:space="preserve">      体育行政事业性收费收入</t>
  </si>
  <si>
    <t xml:space="preserve">      发展与改革(物价)行政事业性收费收入</t>
  </si>
  <si>
    <t xml:space="preserve">      统计行政事业性收费收入</t>
  </si>
  <si>
    <t xml:space="preserve">      建设行政事业性收费收入</t>
  </si>
  <si>
    <t xml:space="preserve">      环保行政事业性收费收入</t>
  </si>
  <si>
    <t xml:space="preserve">      交通运输行政事业性收费收入</t>
  </si>
  <si>
    <t xml:space="preserve">      农业行政事业性收费收入</t>
  </si>
  <si>
    <t xml:space="preserve">      林业行政事业性收费收入</t>
  </si>
  <si>
    <t xml:space="preserve">      水利行政事业性收费收入</t>
  </si>
  <si>
    <t xml:space="preserve">      食品药品监管行政事业性收费收入</t>
  </si>
  <si>
    <t xml:space="preserve">      民政行政事业性收费收入</t>
  </si>
  <si>
    <t xml:space="preserve">      人力资源和社会保障行政事业性收费收入</t>
  </si>
  <si>
    <t xml:space="preserve">      仲裁委行政事业性收费收入</t>
  </si>
  <si>
    <t xml:space="preserve">      其他行政事业性收费收入</t>
  </si>
  <si>
    <t xml:space="preserve">  3、罚没收入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</si>
  <si>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</si>
  <si>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</si>
  <si>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</si>
  <si>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税务部门罚没收入</t>
  </si>
  <si>
    <t xml:space="preserve">      海关罚没收入</t>
  </si>
  <si>
    <r>
      <t xml:space="preserve">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审计罚没收入</t>
    </r>
  </si>
  <si>
    <t xml:space="preserve">      卫生罚没收入</t>
  </si>
  <si>
    <r>
      <t xml:space="preserve">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检验检疫罚没收入</t>
    </r>
  </si>
  <si>
    <t xml:space="preserve">      交通罚没收入</t>
  </si>
  <si>
    <r>
      <t xml:space="preserve">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渔政罚没收入</t>
    </r>
  </si>
  <si>
    <t xml:space="preserve">      物价罚没收入</t>
  </si>
  <si>
    <t xml:space="preserve">      其他一般罚没收入</t>
  </si>
  <si>
    <t xml:space="preserve">  4、国有资本经营收入</t>
  </si>
  <si>
    <t xml:space="preserve">      利润收入</t>
  </si>
  <si>
    <t xml:space="preserve">      股利、股息收入</t>
  </si>
  <si>
    <t xml:space="preserve">      产权转让收入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</si>
  <si>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国有企业计划亏损补贴</t>
    </r>
  </si>
  <si>
    <t xml:space="preserve">      其他国有资本经营收入</t>
  </si>
  <si>
    <t xml:space="preserve">  5、国有资源(资产)有偿使用收入</t>
  </si>
  <si>
    <t xml:space="preserve">      利息收入</t>
  </si>
  <si>
    <t xml:space="preserve">      非经营性国有资产收入</t>
  </si>
  <si>
    <t xml:space="preserve">      矿产资源专项收入</t>
  </si>
  <si>
    <t xml:space="preserve">      其他国有资源(资产)有偿使用收入</t>
  </si>
  <si>
    <t xml:space="preserve">  6、捐赠收入</t>
  </si>
  <si>
    <t xml:space="preserve">  7、政府住房基金收入</t>
  </si>
  <si>
    <t xml:space="preserve">  8、其他收入</t>
  </si>
  <si>
    <t>项          目</t>
  </si>
  <si>
    <t>一般公共预算支出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</si>
  <si>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</si>
  <si>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</si>
  <si>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</si>
  <si>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</si>
  <si>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</si>
  <si>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</si>
  <si>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</si>
  <si>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</si>
  <si>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</si>
  <si>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</si>
  <si>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</si>
  <si>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</si>
  <si>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</si>
  <si>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</si>
  <si>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民族事务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</si>
  <si>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</si>
  <si>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</si>
  <si>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</si>
  <si>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</si>
  <si>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</si>
  <si>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</si>
  <si>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</si>
  <si>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</si>
  <si>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>外交支出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</si>
  <si>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</si>
  <si>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</si>
  <si>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</si>
  <si>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</si>
  <si>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</si>
  <si>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边界勘界联检</t>
  </si>
  <si>
    <t>国防支出</t>
  </si>
  <si>
    <t xml:space="preserve">  国防动员</t>
  </si>
  <si>
    <t>公共安全支出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</si>
  <si>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</si>
  <si>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</si>
  <si>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</si>
  <si>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</si>
  <si>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</si>
  <si>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</si>
  <si>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</si>
  <si>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</si>
  <si>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</si>
  <si>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</si>
  <si>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</si>
  <si>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</si>
  <si>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</si>
  <si>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</si>
  <si>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</si>
  <si>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</si>
  <si>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</si>
  <si>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</si>
  <si>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</si>
  <si>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</si>
  <si>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</si>
  <si>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</si>
  <si>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</si>
  <si>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</si>
  <si>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</si>
  <si>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</si>
  <si>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</si>
  <si>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</si>
  <si>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</si>
  <si>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文物</t>
  </si>
  <si>
    <t xml:space="preserve">  体育</t>
  </si>
  <si>
    <t>社会保障和就业支出</t>
  </si>
  <si>
    <t xml:space="preserve">  人力资源和社会保障管理事务</t>
  </si>
  <si>
    <t xml:space="preserve">  民政管理事务</t>
  </si>
  <si>
    <t xml:space="preserve">  补充全国社会保障基金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</si>
  <si>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</si>
  <si>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</si>
  <si>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</si>
  <si>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</si>
  <si>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</si>
  <si>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</si>
  <si>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</si>
  <si>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红十字事业</t>
  </si>
  <si>
    <t xml:space="preserve">  最低生活保障</t>
  </si>
  <si>
    <t xml:space="preserve">  临时救助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</si>
  <si>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</si>
  <si>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</si>
  <si>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</si>
  <si>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</si>
  <si>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</si>
  <si>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</si>
  <si>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</si>
  <si>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</si>
  <si>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</si>
  <si>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</si>
  <si>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</si>
  <si>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</si>
  <si>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</si>
  <si>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</si>
  <si>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</si>
  <si>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</si>
  <si>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</si>
  <si>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</si>
  <si>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</si>
  <si>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</si>
  <si>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</si>
  <si>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</si>
  <si>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污染减排</t>
  </si>
  <si>
    <t xml:space="preserve">  能源管理事务</t>
  </si>
  <si>
    <t>城乡社区支出</t>
  </si>
  <si>
    <t xml:space="preserve">  城乡社区管理事务</t>
  </si>
  <si>
    <t xml:space="preserve">  城乡社区公共设施</t>
  </si>
  <si>
    <t>农林水支出</t>
  </si>
  <si>
    <t xml:space="preserve">  农业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</si>
  <si>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</si>
  <si>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</si>
  <si>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</si>
  <si>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</si>
  <si>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</si>
  <si>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</si>
  <si>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</si>
  <si>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</si>
  <si>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</si>
  <si>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</si>
  <si>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</si>
  <si>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</si>
  <si>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</si>
  <si>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</si>
  <si>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</si>
  <si>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</si>
  <si>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</si>
  <si>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</si>
  <si>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</si>
  <si>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国有资产监管</t>
  </si>
  <si>
    <t xml:space="preserve">  支持中小企业发展和管理支出</t>
  </si>
  <si>
    <t>商业服务业等支出</t>
  </si>
  <si>
    <t xml:space="preserve">  商业流通事务</t>
  </si>
  <si>
    <t xml:space="preserve">  涉外发展服务支出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</si>
  <si>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</si>
  <si>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</si>
  <si>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</si>
  <si>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</si>
  <si>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</si>
  <si>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</si>
  <si>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</si>
  <si>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</si>
  <si>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</si>
  <si>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</si>
  <si>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</si>
  <si>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</si>
  <si>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</si>
  <si>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</si>
  <si>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</si>
  <si>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</si>
  <si>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</si>
  <si>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</si>
  <si>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</si>
  <si>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</si>
  <si>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</si>
  <si>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</si>
  <si>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</si>
  <si>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</si>
  <si>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</si>
  <si>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</si>
  <si>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</si>
  <si>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</si>
  <si>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其他支出(类)</t>
  </si>
  <si>
    <t xml:space="preserve">  其他支出(款)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</si>
  <si>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</si>
  <si>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</si>
  <si>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</si>
  <si>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</si>
  <si>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</si>
  <si>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</si>
  <si>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</si>
  <si>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</si>
  <si>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科目
编码</t>
  </si>
  <si>
    <t>科目名称</t>
  </si>
  <si>
    <t>其中：一般公共预算基本支出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</si>
  <si>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</si>
  <si>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</si>
  <si>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</si>
  <si>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</si>
  <si>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</si>
  <si>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</si>
  <si>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</si>
  <si>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</si>
  <si>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</si>
  <si>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</si>
  <si>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</si>
  <si>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</si>
  <si>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</si>
  <si>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</si>
  <si>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</si>
  <si>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</si>
  <si>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</si>
  <si>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</si>
  <si>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</si>
  <si>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</si>
  <si>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</si>
  <si>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</si>
  <si>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</si>
  <si>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</si>
  <si>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</si>
  <si>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</si>
  <si>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</si>
  <si>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</si>
  <si>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</si>
  <si>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</si>
  <si>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</si>
  <si>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</si>
  <si>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</si>
  <si>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</si>
  <si>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</si>
  <si>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</si>
  <si>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</si>
  <si>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</si>
  <si>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</si>
  <si>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</si>
  <si>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</si>
  <si>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</si>
  <si>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</si>
  <si>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</si>
  <si>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</si>
  <si>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</si>
  <si>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</si>
  <si>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</si>
  <si>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</si>
  <si>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</si>
  <si>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</si>
  <si>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</si>
  <si>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</si>
  <si>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</si>
  <si>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</si>
  <si>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</si>
  <si>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2019年
年初
预算数</t>
  </si>
  <si>
    <t>三、旅游发展基金收入</t>
  </si>
  <si>
    <t>四、国家电影事业发展专项资金收入</t>
  </si>
  <si>
    <t xml:space="preserve">      大中型水库移民后期扶持基金支出</t>
  </si>
  <si>
    <t xml:space="preserve">      小型水库移民扶持基金及对应专项债务收入安排支出</t>
  </si>
  <si>
    <t xml:space="preserve">      其他政府性基金及对应专项债务收入安排的支出</t>
  </si>
  <si>
    <t>本年基金收入合计</t>
  </si>
  <si>
    <t>本年基金支出合计</t>
  </si>
  <si>
    <t>转移性收入</t>
  </si>
  <si>
    <t>转移性支出</t>
  </si>
  <si>
    <t xml:space="preserve">   政府性基金上级补助收入</t>
  </si>
  <si>
    <t xml:space="preserve">   政府性基金上解支出</t>
  </si>
  <si>
    <t xml:space="preserve">   政府性基金补助支出</t>
  </si>
  <si>
    <t xml:space="preserve">   债务还本支出</t>
  </si>
  <si>
    <t xml:space="preserve">   债务转贷收入</t>
  </si>
  <si>
    <t xml:space="preserve">   政府性基金下级上解收入</t>
  </si>
  <si>
    <t>收入总计</t>
  </si>
  <si>
    <t>支出总计</t>
  </si>
  <si>
    <t>其中：当年基金总收入</t>
  </si>
  <si>
    <t>其中：当年基金总支出</t>
  </si>
  <si>
    <t>预算科目</t>
  </si>
  <si>
    <t>（一）利润收入</t>
  </si>
  <si>
    <t>（一）解决历史遗留问题及改革成本支出</t>
  </si>
  <si>
    <t>（二）国有企业资本金注入</t>
  </si>
  <si>
    <t>（二）股利、股息收入</t>
  </si>
  <si>
    <t>（三）其他国有资本经营预算支出(款)</t>
  </si>
  <si>
    <t>（三）清算收入</t>
  </si>
  <si>
    <t>（四）其他国有资本经营预算收入</t>
  </si>
  <si>
    <t xml:space="preserve">      单位：万元</t>
  </si>
  <si>
    <t>项目名称</t>
  </si>
  <si>
    <t>年初债务余额</t>
  </si>
  <si>
    <t>期末债务余额</t>
  </si>
  <si>
    <t>年度限额</t>
  </si>
  <si>
    <t>限额使用比例%</t>
  </si>
  <si>
    <t>合计</t>
  </si>
  <si>
    <t>一般债务</t>
  </si>
  <si>
    <t>专项债务</t>
  </si>
  <si>
    <t xml:space="preserve">    其他返还性收入</t>
  </si>
  <si>
    <t xml:space="preserve">    公共安全共同财政事权转移支付收入  </t>
  </si>
  <si>
    <t xml:space="preserve">    教育共同财政事权转移支付收入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</si>
  <si>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</si>
  <si>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</si>
  <si>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卫生健康共同财政事权转移支付收入  </t>
  </si>
  <si>
    <t xml:space="preserve">    节能环保共同财政事权转移支付收入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</si>
  <si>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</si>
  <si>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</si>
  <si>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住房保障共同财政事权转移支付收入  </t>
  </si>
  <si>
    <t xml:space="preserve">    其他共同财政事权转移支付收入  </t>
  </si>
  <si>
    <t xml:space="preserve">    文化旅游体育与传媒</t>
  </si>
  <si>
    <t xml:space="preserve">    卫生健康</t>
  </si>
  <si>
    <t xml:space="preserve">    自然资源海洋气象等</t>
  </si>
  <si>
    <t xml:space="preserve">六、动用预算稳定调节基金     </t>
  </si>
  <si>
    <t xml:space="preserve"> 七、安排预算稳定调节基金</t>
  </si>
  <si>
    <t xml:space="preserve"> （三）专项转移支付收入              </t>
  </si>
  <si>
    <t xml:space="preserve"> (一)体制上解收入</t>
  </si>
  <si>
    <t xml:space="preserve"> （一） 政府性基金调入</t>
  </si>
  <si>
    <t xml:space="preserve"> （二）国有资本经营调入</t>
  </si>
  <si>
    <t xml:space="preserve"> （三）其他调入</t>
  </si>
  <si>
    <t xml:space="preserve">      自然资源行政事业性收费收入</t>
  </si>
  <si>
    <t xml:space="preserve">      卫生健康行政事业性收费收入</t>
  </si>
  <si>
    <t xml:space="preserve">      药品监督罚没收入</t>
  </si>
  <si>
    <t xml:space="preserve">      新闻出版罚没收入</t>
  </si>
  <si>
    <t xml:space="preserve">      市场监管罚没收入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</si>
  <si>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</si>
  <si>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</si>
  <si>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</si>
  <si>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</si>
  <si>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</si>
  <si>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</si>
  <si>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</si>
  <si>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</si>
  <si>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</si>
  <si>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</si>
  <si>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</si>
  <si>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</si>
  <si>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</si>
  <si>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</si>
  <si>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</si>
  <si>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</si>
  <si>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</si>
  <si>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</si>
  <si>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</si>
  <si>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</si>
  <si>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</si>
  <si>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</si>
  <si>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</si>
  <si>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</si>
  <si>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</si>
  <si>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</si>
  <si>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</si>
  <si>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</si>
  <si>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</si>
  <si>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</si>
  <si>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</si>
  <si>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</si>
  <si>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</si>
  <si>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</si>
  <si>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</si>
  <si>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</si>
  <si>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</si>
  <si>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</si>
  <si>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</si>
  <si>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</si>
  <si>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</si>
  <si>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</si>
  <si>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</si>
  <si>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</si>
  <si>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</si>
  <si>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</si>
  <si>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</si>
  <si>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</si>
  <si>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</si>
  <si>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</si>
  <si>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</si>
  <si>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</si>
  <si>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</si>
  <si>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</si>
  <si>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</si>
  <si>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</si>
  <si>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</si>
  <si>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</si>
  <si>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</si>
  <si>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</si>
  <si>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</si>
  <si>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</si>
  <si>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</si>
  <si>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</si>
  <si>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</si>
  <si>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</si>
  <si>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</si>
  <si>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</si>
  <si>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</si>
  <si>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</si>
  <si>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</si>
  <si>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</si>
  <si>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</si>
  <si>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</si>
  <si>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</si>
  <si>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</si>
  <si>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</si>
  <si>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</si>
  <si>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</si>
  <si>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</si>
  <si>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</si>
  <si>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</si>
  <si>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</si>
  <si>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</si>
  <si>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</si>
  <si>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</si>
  <si>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</si>
  <si>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</si>
  <si>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工会事务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</si>
  <si>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</si>
  <si>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</si>
  <si>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</si>
  <si>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公务员事务</t>
  </si>
  <si>
    <t xml:space="preserve">    其他组织事务支出</t>
  </si>
  <si>
    <t xml:space="preserve">    其他宣传事务支出</t>
  </si>
  <si>
    <t xml:space="preserve">    宗教事务</t>
  </si>
  <si>
    <t xml:space="preserve">    华侨事务</t>
  </si>
  <si>
    <t xml:space="preserve">    其他统战事务支出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</si>
  <si>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</si>
  <si>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</si>
  <si>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</si>
  <si>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</si>
  <si>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</si>
  <si>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</si>
  <si>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</si>
  <si>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</si>
  <si>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</si>
  <si>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</si>
  <si>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</si>
  <si>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</si>
  <si>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</si>
  <si>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</si>
  <si>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</si>
  <si>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</si>
  <si>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</si>
  <si>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</si>
  <si>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</si>
  <si>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</si>
  <si>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  其他外交管理事务支出</t>
  </si>
  <si>
    <t xml:space="preserve">    驻外使领馆(团、处)</t>
  </si>
  <si>
    <t xml:space="preserve">    其他驻外机构支出</t>
  </si>
  <si>
    <t xml:space="preserve">    援外优惠贷款贴息</t>
  </si>
  <si>
    <t xml:space="preserve">    对外援助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</si>
  <si>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</si>
  <si>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</si>
  <si>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</si>
  <si>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</si>
  <si>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</si>
  <si>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</si>
  <si>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</si>
  <si>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</si>
  <si>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</si>
  <si>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</si>
  <si>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</si>
  <si>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</si>
  <si>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</si>
  <si>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</si>
  <si>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</si>
  <si>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</si>
  <si>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</si>
  <si>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</si>
  <si>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</si>
  <si>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</si>
  <si>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</si>
  <si>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</si>
  <si>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</si>
  <si>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</si>
  <si>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</si>
  <si>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</si>
  <si>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</si>
  <si>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</si>
  <si>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</si>
  <si>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</si>
  <si>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</si>
  <si>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</si>
  <si>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</si>
  <si>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</si>
  <si>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</si>
  <si>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</si>
  <si>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</si>
  <si>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</si>
  <si>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  执法办案</t>
  </si>
  <si>
    <t xml:space="preserve">    特别业务</t>
  </si>
  <si>
    <t xml:space="preserve">    其他公安支出</t>
  </si>
  <si>
    <t xml:space="preserve">    安全业务</t>
  </si>
  <si>
    <t xml:space="preserve">    其他国家安全支出</t>
  </si>
  <si>
    <t xml:space="preserve">    “两房”建设</t>
  </si>
  <si>
    <t xml:space="preserve">    检察监督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</si>
  <si>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</si>
  <si>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</si>
  <si>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</si>
  <si>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</si>
  <si>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</si>
  <si>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</si>
  <si>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</si>
  <si>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</si>
  <si>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</si>
  <si>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</si>
  <si>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</si>
  <si>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</si>
  <si>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</si>
  <si>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</si>
  <si>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</si>
  <si>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</si>
  <si>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</si>
  <si>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</si>
  <si>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</si>
  <si>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</si>
  <si>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</si>
  <si>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</si>
  <si>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</si>
  <si>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</si>
  <si>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</si>
  <si>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</si>
  <si>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</si>
  <si>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</si>
  <si>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</si>
  <si>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</si>
  <si>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</si>
  <si>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</si>
  <si>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</si>
  <si>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</si>
  <si>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</si>
  <si>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</si>
  <si>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</si>
  <si>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</si>
  <si>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</si>
  <si>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</si>
  <si>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</si>
  <si>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</si>
  <si>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</si>
  <si>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</si>
  <si>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</si>
  <si>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</si>
  <si>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</si>
  <si>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</si>
  <si>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</si>
  <si>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</si>
  <si>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</si>
  <si>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</si>
  <si>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</si>
  <si>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</si>
  <si>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</si>
  <si>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</si>
  <si>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</si>
  <si>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</si>
  <si>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</si>
  <si>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</si>
  <si>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</si>
  <si>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</si>
  <si>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</si>
  <si>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</si>
  <si>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</si>
  <si>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</si>
  <si>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</si>
  <si>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</si>
  <si>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</si>
  <si>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</si>
  <si>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</si>
  <si>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</si>
  <si>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  其他科学技术管理事务支出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</si>
  <si>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</si>
  <si>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</si>
  <si>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</si>
  <si>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</si>
  <si>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</si>
  <si>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</si>
  <si>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</si>
  <si>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</si>
  <si>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</si>
  <si>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</si>
  <si>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</si>
  <si>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</si>
  <si>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</si>
  <si>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</si>
  <si>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</si>
  <si>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</si>
  <si>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</si>
  <si>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</si>
  <si>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</si>
  <si>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</si>
  <si>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</si>
  <si>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</si>
  <si>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</si>
  <si>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</si>
  <si>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</si>
  <si>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</si>
  <si>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</si>
  <si>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</si>
  <si>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</si>
  <si>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</si>
  <si>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</si>
  <si>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</si>
  <si>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</si>
  <si>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</si>
  <si>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</si>
  <si>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</si>
  <si>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</si>
  <si>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</si>
  <si>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</si>
  <si>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</si>
  <si>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</si>
  <si>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</si>
  <si>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</si>
  <si>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</si>
  <si>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</si>
  <si>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</si>
  <si>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</si>
  <si>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</si>
  <si>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</si>
  <si>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</si>
  <si>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</si>
  <si>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</si>
  <si>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</si>
  <si>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</si>
  <si>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</si>
  <si>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</si>
  <si>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</si>
  <si>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</si>
  <si>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</si>
  <si>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</si>
  <si>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</si>
  <si>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</si>
  <si>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</si>
  <si>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</si>
  <si>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</si>
  <si>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</si>
  <si>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</si>
  <si>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</si>
  <si>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</si>
  <si>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</si>
  <si>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</si>
  <si>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</si>
  <si>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</si>
  <si>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</si>
  <si>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</si>
  <si>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</si>
  <si>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</si>
  <si>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</si>
  <si>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</si>
  <si>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</si>
  <si>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</si>
  <si>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</si>
  <si>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</si>
  <si>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</si>
  <si>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</si>
  <si>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</si>
  <si>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</si>
  <si>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</si>
  <si>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</si>
  <si>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</si>
  <si>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  用一般公共预算补充基金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</si>
  <si>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</si>
  <si>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</si>
  <si>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</si>
  <si>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</si>
  <si>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</si>
  <si>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</si>
  <si>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</si>
  <si>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</si>
  <si>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</si>
  <si>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</si>
  <si>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</si>
  <si>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</si>
  <si>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</si>
  <si>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</si>
  <si>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</si>
  <si>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</si>
  <si>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</si>
  <si>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</si>
  <si>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</si>
  <si>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</si>
  <si>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</si>
  <si>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</si>
  <si>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</si>
  <si>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</si>
  <si>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</si>
  <si>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</si>
  <si>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</si>
  <si>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</si>
  <si>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</si>
  <si>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</si>
  <si>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</si>
  <si>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</si>
  <si>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</si>
  <si>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</si>
  <si>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</si>
  <si>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</si>
  <si>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</si>
  <si>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</si>
  <si>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</si>
  <si>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</si>
  <si>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</si>
  <si>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</si>
  <si>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</si>
  <si>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</si>
  <si>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</si>
  <si>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</si>
  <si>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</si>
  <si>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</si>
  <si>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</si>
  <si>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</si>
  <si>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</si>
  <si>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</si>
  <si>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  交强险增值税补助基金支出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</si>
  <si>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</si>
  <si>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</si>
  <si>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</si>
  <si>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</si>
  <si>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</si>
  <si>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</si>
  <si>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</si>
  <si>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</si>
  <si>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</si>
  <si>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</si>
  <si>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</si>
  <si>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</si>
  <si>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</si>
  <si>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</si>
  <si>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</si>
  <si>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</si>
  <si>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</si>
  <si>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</si>
  <si>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</si>
  <si>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</si>
  <si>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</si>
  <si>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</si>
  <si>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</si>
  <si>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</si>
  <si>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</si>
  <si>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</si>
  <si>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</si>
  <si>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</si>
  <si>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</si>
  <si>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</si>
  <si>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</si>
  <si>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</si>
  <si>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</si>
  <si>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</si>
  <si>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</si>
  <si>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</si>
  <si>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</si>
  <si>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</si>
  <si>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</si>
  <si>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</si>
  <si>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</si>
  <si>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</si>
  <si>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</si>
  <si>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</si>
  <si>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</si>
  <si>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</si>
  <si>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</si>
  <si>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</si>
  <si>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</si>
  <si>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</si>
  <si>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</si>
  <si>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</si>
  <si>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</si>
  <si>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</si>
  <si>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</si>
  <si>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</si>
  <si>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</si>
  <si>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  城乡医疗救助</t>
  </si>
  <si>
    <t xml:space="preserve">    疾病应急救助</t>
  </si>
  <si>
    <t xml:space="preserve">    其他医疗救助支出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</si>
  <si>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</si>
  <si>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</si>
  <si>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</si>
  <si>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</si>
  <si>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</si>
  <si>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</si>
  <si>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</si>
  <si>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</si>
  <si>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</si>
  <si>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</si>
  <si>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</si>
  <si>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</si>
  <si>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</si>
  <si>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</si>
  <si>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</si>
  <si>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</si>
  <si>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</si>
  <si>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</si>
  <si>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</si>
  <si>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</si>
  <si>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</si>
  <si>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</si>
  <si>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</si>
  <si>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</si>
  <si>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</si>
  <si>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</si>
  <si>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</si>
  <si>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</si>
  <si>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</si>
  <si>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</si>
  <si>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</si>
  <si>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</si>
  <si>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</si>
  <si>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</si>
  <si>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</si>
  <si>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</si>
  <si>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</si>
  <si>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</si>
  <si>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</si>
  <si>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</si>
  <si>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</si>
  <si>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</si>
  <si>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  京津风沙源治理工程建设</t>
  </si>
  <si>
    <t xml:space="preserve">    其他风沙荒漠治理支出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</si>
  <si>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</si>
  <si>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</si>
  <si>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</si>
  <si>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</si>
  <si>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</si>
  <si>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</si>
  <si>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</si>
  <si>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</si>
  <si>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</si>
  <si>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</si>
  <si>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</si>
  <si>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</si>
  <si>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</si>
  <si>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</si>
  <si>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</si>
  <si>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</si>
  <si>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</si>
  <si>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</si>
  <si>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</si>
  <si>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</si>
  <si>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</si>
  <si>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</si>
  <si>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</si>
  <si>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</si>
  <si>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</si>
  <si>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</si>
  <si>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</si>
  <si>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</si>
  <si>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</si>
  <si>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</si>
  <si>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</si>
  <si>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</si>
  <si>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</si>
  <si>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</si>
  <si>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</si>
  <si>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</si>
  <si>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</si>
  <si>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</si>
  <si>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</si>
  <si>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</si>
  <si>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</si>
  <si>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</si>
  <si>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</si>
  <si>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</si>
  <si>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</si>
  <si>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</si>
  <si>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</si>
  <si>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</si>
  <si>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</si>
  <si>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</si>
  <si>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</si>
  <si>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</si>
  <si>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</si>
  <si>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</si>
  <si>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</si>
  <si>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</si>
  <si>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</si>
  <si>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</si>
  <si>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</si>
  <si>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</si>
  <si>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</si>
  <si>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</si>
  <si>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</si>
  <si>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</si>
  <si>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</si>
  <si>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</si>
  <si>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</si>
  <si>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</si>
  <si>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</si>
  <si>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</si>
  <si>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</si>
  <si>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</si>
  <si>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</si>
  <si>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</si>
  <si>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</si>
  <si>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</si>
  <si>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</si>
  <si>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</si>
  <si>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</si>
  <si>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</si>
  <si>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</si>
  <si>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</si>
  <si>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</si>
  <si>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</si>
  <si>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</si>
  <si>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</si>
  <si>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</si>
  <si>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</si>
  <si>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</si>
  <si>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</si>
  <si>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</si>
  <si>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</si>
  <si>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</si>
  <si>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</si>
  <si>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</si>
  <si>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</si>
  <si>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</si>
  <si>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</si>
  <si>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</si>
  <si>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</si>
  <si>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</si>
  <si>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</si>
  <si>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</si>
  <si>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</si>
  <si>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</si>
  <si>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</si>
  <si>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</si>
  <si>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</si>
  <si>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</si>
  <si>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</si>
  <si>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</si>
  <si>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</si>
  <si>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</si>
  <si>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</si>
  <si>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</si>
  <si>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</si>
  <si>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</si>
  <si>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</si>
  <si>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</si>
  <si>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</si>
  <si>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</si>
  <si>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</si>
  <si>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</si>
  <si>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</si>
  <si>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</si>
  <si>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</si>
  <si>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</si>
  <si>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</si>
  <si>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</si>
  <si>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</si>
  <si>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</si>
  <si>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</si>
  <si>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</si>
  <si>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</si>
  <si>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</si>
  <si>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</si>
  <si>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</si>
  <si>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</si>
  <si>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</si>
  <si>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</si>
  <si>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</si>
  <si>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</si>
  <si>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</si>
  <si>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</si>
  <si>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</si>
  <si>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</si>
  <si>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</si>
  <si>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</si>
  <si>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</si>
  <si>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</si>
  <si>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</si>
  <si>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</si>
  <si>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</si>
  <si>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</si>
  <si>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</si>
  <si>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</si>
  <si>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</si>
  <si>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</si>
  <si>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</si>
  <si>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</si>
  <si>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</si>
  <si>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</si>
  <si>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</si>
  <si>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</si>
  <si>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</si>
  <si>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</si>
  <si>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</si>
  <si>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</si>
  <si>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</si>
  <si>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</si>
  <si>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</si>
  <si>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</si>
  <si>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</si>
  <si>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</si>
  <si>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</si>
  <si>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</si>
  <si>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</si>
  <si>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</si>
  <si>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</si>
  <si>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</si>
  <si>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</si>
  <si>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</si>
  <si>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</si>
  <si>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</si>
  <si>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</si>
  <si>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</si>
  <si>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</si>
  <si>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</si>
  <si>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</si>
  <si>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</si>
  <si>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</si>
  <si>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</si>
  <si>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</si>
  <si>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</si>
  <si>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</si>
  <si>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</si>
  <si>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</si>
  <si>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</si>
  <si>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</si>
  <si>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</si>
  <si>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</si>
  <si>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</si>
  <si>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</si>
  <si>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</si>
  <si>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</si>
  <si>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</si>
  <si>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</si>
  <si>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</si>
  <si>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</si>
  <si>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</si>
  <si>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</si>
  <si>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</si>
  <si>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</si>
  <si>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</si>
  <si>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</si>
  <si>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</si>
  <si>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</si>
  <si>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</si>
  <si>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</si>
  <si>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</si>
  <si>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</si>
  <si>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</si>
  <si>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</si>
  <si>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</si>
  <si>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</si>
  <si>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</si>
  <si>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</si>
  <si>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</si>
  <si>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</si>
  <si>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</si>
  <si>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</si>
  <si>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</si>
  <si>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</si>
  <si>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</si>
  <si>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</si>
  <si>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  安全防卫</t>
  </si>
  <si>
    <t xml:space="preserve">    金融部门其他行政支出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</si>
  <si>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</si>
  <si>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</si>
  <si>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</si>
  <si>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</si>
  <si>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</si>
  <si>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</si>
  <si>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</si>
  <si>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</si>
  <si>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</si>
  <si>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</si>
  <si>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</si>
  <si>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</si>
  <si>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</si>
  <si>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</si>
  <si>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</si>
  <si>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</si>
  <si>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</si>
  <si>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</si>
  <si>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</si>
  <si>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</si>
  <si>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</si>
  <si>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</si>
  <si>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</si>
  <si>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</si>
  <si>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</si>
  <si>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</si>
  <si>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</si>
  <si>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</si>
  <si>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</si>
  <si>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</si>
  <si>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</si>
  <si>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</si>
  <si>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</si>
  <si>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</si>
  <si>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</si>
  <si>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</si>
  <si>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</si>
  <si>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</si>
  <si>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</si>
  <si>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</si>
  <si>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</si>
  <si>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</si>
  <si>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</si>
  <si>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</si>
  <si>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</si>
  <si>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</si>
  <si>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</si>
  <si>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</si>
  <si>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</si>
  <si>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</si>
  <si>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</si>
  <si>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</si>
  <si>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</si>
  <si>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</si>
  <si>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</si>
  <si>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</si>
  <si>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</si>
  <si>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</si>
  <si>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</si>
  <si>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</si>
  <si>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</si>
  <si>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</si>
  <si>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</si>
  <si>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</si>
  <si>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</si>
  <si>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</si>
  <si>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</si>
  <si>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</si>
  <si>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</si>
  <si>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</si>
  <si>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</si>
  <si>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</si>
  <si>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</si>
  <si>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</si>
  <si>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</si>
  <si>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</si>
  <si>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</si>
  <si>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</si>
  <si>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</si>
  <si>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</si>
  <si>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</si>
  <si>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</si>
  <si>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</si>
  <si>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</si>
  <si>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</si>
  <si>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</si>
  <si>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</si>
  <si>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</si>
  <si>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</si>
  <si>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</si>
  <si>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</si>
  <si>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</si>
  <si>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</si>
  <si>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</si>
  <si>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</si>
  <si>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</si>
  <si>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</si>
  <si>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</si>
  <si>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</si>
  <si>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</si>
  <si>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</si>
  <si>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</si>
  <si>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</si>
  <si>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</si>
  <si>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</si>
  <si>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</si>
  <si>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</si>
  <si>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</si>
  <si>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</si>
  <si>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</si>
  <si>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</si>
  <si>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</si>
  <si>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</si>
  <si>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</si>
  <si>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</si>
  <si>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</si>
  <si>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</si>
  <si>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</si>
  <si>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</si>
  <si>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</si>
  <si>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</si>
  <si>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</si>
  <si>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</si>
  <si>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</si>
  <si>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</si>
  <si>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</si>
  <si>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</si>
  <si>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</si>
  <si>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</si>
  <si>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</si>
  <si>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</si>
  <si>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</si>
  <si>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</si>
  <si>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</si>
  <si>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</si>
  <si>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</si>
  <si>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</si>
  <si>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</si>
  <si>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</si>
  <si>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</si>
  <si>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</si>
  <si>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</si>
  <si>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</si>
  <si>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</si>
  <si>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</si>
  <si>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</si>
  <si>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</si>
  <si>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</si>
  <si>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</si>
  <si>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</si>
  <si>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</si>
  <si>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</si>
  <si>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</si>
  <si>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</si>
  <si>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</si>
  <si>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</si>
  <si>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</si>
  <si>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 xml:space="preserve">    其他支出(项)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</si>
  <si>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</si>
  <si>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</si>
  <si>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</si>
  <si>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</si>
  <si>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2019年决算数</t>
  </si>
  <si>
    <t>2018年决算数</t>
  </si>
  <si>
    <t>比上年增减额</t>
  </si>
  <si>
    <t>单位：万元</t>
  </si>
  <si>
    <t>比上年增减额</t>
  </si>
  <si>
    <t>一、文化旅游体育与传媒支出</t>
  </si>
  <si>
    <t xml:space="preserve">      旅游发展基金支出</t>
  </si>
  <si>
    <t xml:space="preserve">      国家电影事业发展专项资金安排的支出</t>
  </si>
  <si>
    <t xml:space="preserve">        资助国产影片放映</t>
  </si>
  <si>
    <r>
      <t xml:space="preserve"> </t>
    </r>
    <r>
      <rPr>
        <sz val="10"/>
        <rFont val="宋体"/>
        <family val="0"/>
      </rPr>
      <t xml:space="preserve">       资助影院建设</t>
    </r>
  </si>
  <si>
    <r>
      <t xml:space="preserve"> </t>
    </r>
    <r>
      <rPr>
        <sz val="10"/>
        <rFont val="宋体"/>
        <family val="0"/>
      </rPr>
      <t xml:space="preserve">       其他国家电影事业发展专项资金支出</t>
    </r>
  </si>
  <si>
    <t xml:space="preserve">        地方旅游开发项目补助</t>
  </si>
  <si>
    <t>二、社会保障和就业支出</t>
  </si>
  <si>
    <r>
      <t xml:space="preserve"> </t>
    </r>
    <r>
      <rPr>
        <sz val="10"/>
        <rFont val="宋体"/>
        <family val="0"/>
      </rPr>
      <t xml:space="preserve">       移民补助</t>
    </r>
  </si>
  <si>
    <r>
      <t xml:space="preserve"> </t>
    </r>
    <r>
      <rPr>
        <sz val="10"/>
        <rFont val="宋体"/>
        <family val="0"/>
      </rPr>
      <t xml:space="preserve">       基础设施建设和经济发展</t>
    </r>
  </si>
  <si>
    <t xml:space="preserve">        基础设施建设和经济发展</t>
  </si>
  <si>
    <r>
      <t xml:space="preserve"> </t>
    </r>
    <r>
      <rPr>
        <sz val="10"/>
        <rFont val="宋体"/>
        <family val="0"/>
      </rPr>
      <t xml:space="preserve">       征地和拆迁补偿支出</t>
    </r>
  </si>
  <si>
    <r>
      <t xml:space="preserve"> </t>
    </r>
    <r>
      <rPr>
        <sz val="10"/>
        <rFont val="宋体"/>
        <family val="0"/>
      </rPr>
      <t xml:space="preserve">       土地开发支出</t>
    </r>
  </si>
  <si>
    <r>
      <t xml:space="preserve"> </t>
    </r>
    <r>
      <rPr>
        <sz val="10"/>
        <rFont val="宋体"/>
        <family val="0"/>
      </rPr>
      <t xml:space="preserve">       农村基础设施建设支出</t>
    </r>
  </si>
  <si>
    <r>
      <t xml:space="preserve"> </t>
    </r>
    <r>
      <rPr>
        <sz val="10"/>
        <rFont val="宋体"/>
        <family val="0"/>
      </rPr>
      <t xml:space="preserve">       其他国有土地使用权出让收入安排的支出</t>
    </r>
  </si>
  <si>
    <r>
      <t xml:space="preserve">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国有土地使用权出让收入及对应专项债务收入安排的支出</t>
    </r>
  </si>
  <si>
    <r>
      <t xml:space="preserve">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国有土地收益基金及对应专项债务收入安排的支出</t>
    </r>
  </si>
  <si>
    <t xml:space="preserve">      农业土地开发资金安排的支出</t>
  </si>
  <si>
    <t xml:space="preserve">      城市基础设施配套费安排的支出</t>
  </si>
  <si>
    <t xml:space="preserve">        城市公共设施</t>
  </si>
  <si>
    <t xml:space="preserve">        城市环境卫生</t>
  </si>
  <si>
    <t xml:space="preserve">        其他城市基础设施配套费安排的支出</t>
  </si>
  <si>
    <t xml:space="preserve">      污水处理费安排的支出</t>
  </si>
  <si>
    <t xml:space="preserve">        其他污水处理费安排的支出</t>
  </si>
  <si>
    <t xml:space="preserve">      棚户区改造专项债券收入安排的支出  </t>
  </si>
  <si>
    <t xml:space="preserve">        征地和拆迁补偿支出  </t>
  </si>
  <si>
    <t xml:space="preserve">      大中型水库库区基金安排的支出</t>
  </si>
  <si>
    <t xml:space="preserve">      彩票公益金安排的支出</t>
  </si>
  <si>
    <t xml:space="preserve">        用于社会福利的彩票公益金支出</t>
  </si>
  <si>
    <t xml:space="preserve">        用于体育事业的彩票公益金支出</t>
  </si>
  <si>
    <t xml:space="preserve">        用于残疾人事业的彩票公益金支出</t>
  </si>
  <si>
    <t xml:space="preserve">        用于扶贫的彩票公益金支出</t>
  </si>
  <si>
    <t xml:space="preserve">        用于城乡医疗救助的彩票公益金支出</t>
  </si>
  <si>
    <r>
      <t xml:space="preserve"> </t>
    </r>
    <r>
      <rPr>
        <sz val="10"/>
        <rFont val="宋体"/>
        <family val="0"/>
      </rPr>
      <t xml:space="preserve">     地方政府专项债务付息支出</t>
    </r>
  </si>
  <si>
    <r>
      <t xml:space="preserve"> </t>
    </r>
    <r>
      <rPr>
        <sz val="10"/>
        <rFont val="宋体"/>
        <family val="0"/>
      </rPr>
      <t xml:space="preserve">       国有土地使用权出让金债务付息支出</t>
    </r>
  </si>
  <si>
    <t xml:space="preserve">        土地储备专项债券付息支出</t>
  </si>
  <si>
    <t xml:space="preserve">        棚户区改造专项债券付息支出</t>
  </si>
  <si>
    <r>
      <t xml:space="preserve"> </t>
    </r>
    <r>
      <rPr>
        <sz val="10"/>
        <rFont val="宋体"/>
        <family val="0"/>
      </rPr>
      <t xml:space="preserve">     地方政府专项债务发行费用支出</t>
    </r>
  </si>
  <si>
    <r>
      <t xml:space="preserve"> </t>
    </r>
    <r>
      <rPr>
        <sz val="10"/>
        <rFont val="宋体"/>
        <family val="0"/>
      </rPr>
      <t xml:space="preserve">       棚户区改造专项债券发行费用支出</t>
    </r>
  </si>
  <si>
    <t xml:space="preserve">        城市建设支出</t>
  </si>
  <si>
    <t xml:space="preserve">        棚户区改造支出</t>
  </si>
  <si>
    <t>四、农林水支出</t>
  </si>
  <si>
    <t>三、城乡社区支出</t>
  </si>
  <si>
    <t xml:space="preserve">      国家重大水利工程建设基金对应专项债务收入安排的支出  </t>
  </si>
  <si>
    <t xml:space="preserve">        地方重大水利工程建设</t>
  </si>
  <si>
    <t>五、其他支出</t>
  </si>
  <si>
    <t>六、债务付息支出</t>
  </si>
  <si>
    <t>七、债务发行费用支出</t>
  </si>
  <si>
    <r>
      <t xml:space="preserve"> </t>
    </r>
    <r>
      <rPr>
        <sz val="10"/>
        <rFont val="宋体"/>
        <family val="0"/>
      </rPr>
      <t xml:space="preserve">       其他政府性基金安排的支出  </t>
    </r>
  </si>
  <si>
    <t xml:space="preserve">        用于教育事业的彩票公益金支出</t>
  </si>
  <si>
    <t xml:space="preserve">        用于其他社会公益事业的彩票公益金支出</t>
  </si>
  <si>
    <t xml:space="preserve">        国有土地使用权出让金债务发行费用支出</t>
  </si>
  <si>
    <t xml:space="preserve">        土地储备专项债券发行费用支出</t>
  </si>
  <si>
    <t xml:space="preserve">   政府性基金预算调出资金</t>
  </si>
  <si>
    <r>
      <t xml:space="preserve">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地方政府专项债务还本支出</t>
    </r>
  </si>
  <si>
    <t xml:space="preserve">   政府性基金预算年终结余</t>
  </si>
  <si>
    <t xml:space="preserve"> 五、国有土地收益基金收入</t>
  </si>
  <si>
    <t xml:space="preserve"> 六、农业土地开发资金收入</t>
  </si>
  <si>
    <t>一、农网还贷资金收入</t>
  </si>
  <si>
    <t>二、港口建设费收入</t>
  </si>
  <si>
    <t xml:space="preserve"> 七、 国有土地使用权出让收入</t>
  </si>
  <si>
    <t xml:space="preserve">       土地出让价款收入</t>
  </si>
  <si>
    <t xml:space="preserve">       补缴的土地价款</t>
  </si>
  <si>
    <t xml:space="preserve">       划拨土地收入</t>
  </si>
  <si>
    <t xml:space="preserve">       缴纳新增建设用地土地有偿使用费</t>
  </si>
  <si>
    <t xml:space="preserve">       其他土地出让收入</t>
  </si>
  <si>
    <t>八、城市基础设施配套费收入</t>
  </si>
  <si>
    <t>九、污水处理费收入</t>
  </si>
  <si>
    <t>十、其他政府性基金收入</t>
  </si>
  <si>
    <r>
      <t xml:space="preserve">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国家电影事业发展专项资金收入</t>
    </r>
  </si>
  <si>
    <t xml:space="preserve">     大中型水库移民后期扶持基金收入</t>
  </si>
  <si>
    <t xml:space="preserve">     小型水库移民扶助基金收入</t>
  </si>
  <si>
    <t xml:space="preserve">     国有土地使用权出让收入</t>
  </si>
  <si>
    <t xml:space="preserve">     大中型水库库区基金收入</t>
  </si>
  <si>
    <r>
      <t xml:space="preserve">     </t>
    </r>
    <r>
      <rPr>
        <sz val="10"/>
        <rFont val="宋体"/>
        <family val="0"/>
      </rPr>
      <t>国家重大水利工程建设基金收入</t>
    </r>
  </si>
  <si>
    <r>
      <t xml:space="preserve">     </t>
    </r>
    <r>
      <rPr>
        <sz val="10"/>
        <rFont val="宋体"/>
        <family val="0"/>
      </rPr>
      <t>旅游发展基金收入</t>
    </r>
  </si>
  <si>
    <t xml:space="preserve">     彩票公益金收入</t>
  </si>
  <si>
    <t xml:space="preserve">     农业土地开发资金收入</t>
  </si>
  <si>
    <r>
      <t xml:space="preserve">     </t>
    </r>
    <r>
      <rPr>
        <sz val="10"/>
        <rFont val="宋体"/>
        <family val="0"/>
      </rPr>
      <t>其他政府性基金收入</t>
    </r>
  </si>
  <si>
    <r>
      <t xml:space="preserve"> </t>
    </r>
    <r>
      <rPr>
        <sz val="10"/>
        <rFont val="宋体"/>
        <family val="0"/>
      </rPr>
      <t xml:space="preserve">  政府性基金预算上年结余</t>
    </r>
  </si>
  <si>
    <t xml:space="preserve">   政府性基金预算调入资金</t>
  </si>
  <si>
    <t xml:space="preserve">     地方政府专项债务转贷收入</t>
  </si>
  <si>
    <t>一、国有资本经营预算收入</t>
  </si>
  <si>
    <t>一、国有资本经营预算支出</t>
  </si>
  <si>
    <t>二、国有资本经营预算上年结余</t>
  </si>
  <si>
    <t>三、国有资本经营预算年终结余</t>
  </si>
  <si>
    <t>二、国有资本经营预算调出资金</t>
  </si>
  <si>
    <t>收入总计</t>
  </si>
  <si>
    <t>支出总计</t>
  </si>
  <si>
    <t>其中：当年国有资本经营预算总收入</t>
  </si>
  <si>
    <t>其中：当年国有资本经营预算总支出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</si>
  <si>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</si>
  <si>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</si>
  <si>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</si>
  <si>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</si>
  <si>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</si>
  <si>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社会保险费收入</t>
  </si>
  <si>
    <t>收入总计</t>
  </si>
  <si>
    <t>本年社会保险基金收入合计</t>
  </si>
  <si>
    <t>年末结余</t>
  </si>
  <si>
    <t>上年结余</t>
  </si>
  <si>
    <t xml:space="preserve">        其他支出</t>
  </si>
  <si>
    <t xml:space="preserve">        转移支出</t>
  </si>
  <si>
    <t>一、城乡居民基本养老保险基金收入</t>
  </si>
  <si>
    <t>一、城乡居民基本养老保险基金支出</t>
  </si>
  <si>
    <t>二、机关事业单位基本养老保险基金支出</t>
  </si>
  <si>
    <t xml:space="preserve">        社会保险待遇支出</t>
  </si>
  <si>
    <t>本年社会保险基金支出合计</t>
  </si>
  <si>
    <t>二、机关事业单位基本养老保险基金收入</t>
  </si>
  <si>
    <t xml:space="preserve">    城乡居民基本养老保险基金上年结余</t>
  </si>
  <si>
    <t xml:space="preserve">    机关事业单位基本养老保险基金上年结余</t>
  </si>
  <si>
    <t xml:space="preserve">    城乡居民基本养老保险基金年末结余</t>
  </si>
  <si>
    <t xml:space="preserve">    机关事业单位基本养老保险基金年末结余</t>
  </si>
  <si>
    <t>单位：万元</t>
  </si>
  <si>
    <t>附件</t>
  </si>
  <si>
    <t xml:space="preserve">                                柳城县财政局编制</t>
  </si>
  <si>
    <t>2019年柳城县财政收支决算（草案）</t>
  </si>
  <si>
    <t xml:space="preserve">                                  二○二○年七月</t>
  </si>
  <si>
    <t>表一:2019年柳城县一般公共预算收支决算总表</t>
  </si>
  <si>
    <t>表二:2019年柳城县一般公共预算收入决算明细表</t>
  </si>
  <si>
    <t>表三:2019年柳城县一般公共预算支出决算明细表</t>
  </si>
  <si>
    <t>表四:2019年柳城县一般公共预算本级支出决算明细表</t>
  </si>
  <si>
    <t>表五:2019年柳城县一般公共预算(基本)支出经济分类决算表</t>
  </si>
  <si>
    <t>表六:2019年柳城县一般公共预算税收返还和转移支付决算表</t>
  </si>
  <si>
    <t>表十：2019年柳城县政府性基金预算收支决算总表</t>
  </si>
  <si>
    <t>表十二：2019年柳城县政府性基金预算支出决算表</t>
  </si>
  <si>
    <t>表十三：2019年柳城县政府性基金预算本级支出决算表</t>
  </si>
  <si>
    <t>表十四：2019年柳城县政府性基金转移支付决算表（分项目）</t>
  </si>
  <si>
    <t>表十四：2019年柳城县政府性基金转移支付决算表（分项目）</t>
  </si>
  <si>
    <t>表十五：2019年柳城县政府性基金转移支付决算表（分地区）</t>
  </si>
  <si>
    <t>表十六：2019年柳城县政府专项债务限额和余额情况决算表</t>
  </si>
  <si>
    <t>表十七：2019年柳城县国有资本经营预算收入决算表</t>
  </si>
  <si>
    <t>表十八：2019年柳城县国有资本经营预算支出决算表</t>
  </si>
  <si>
    <t>表十八：2019年柳城县国有资本经营预算支出决算表</t>
  </si>
  <si>
    <t>表十九：2019年柳城县国有资本经营预算本级支出决算表</t>
  </si>
  <si>
    <t>表二十：2019年柳城县社会保险基金预算收入决算表</t>
  </si>
  <si>
    <t>表二十一：2019年柳城县社会保险基金预算支出决算表</t>
  </si>
  <si>
    <t>表二十一：2019年柳城县社会保险基金预算支出决算表</t>
  </si>
  <si>
    <t>表五：2019年柳城县一般公共预算(基本)支出经济分类决算表</t>
  </si>
  <si>
    <t>表六：2019年柳城县一般公共预算税收返还和转移支付决算表</t>
  </si>
  <si>
    <t xml:space="preserve">一、上级补助收入              </t>
  </si>
  <si>
    <t>二、债务转贷收入</t>
  </si>
  <si>
    <t>三、下级上解收入</t>
  </si>
  <si>
    <t>四、上年结余收入</t>
  </si>
  <si>
    <t xml:space="preserve">五、动用预算稳定调节基金     </t>
  </si>
  <si>
    <t xml:space="preserve">六、调入资金     </t>
  </si>
  <si>
    <t xml:space="preserve">一、上解上级支出                         </t>
  </si>
  <si>
    <t>二、补助下级支出</t>
  </si>
  <si>
    <t xml:space="preserve">三、债务还本支出  </t>
  </si>
  <si>
    <t>四、调出资金</t>
  </si>
  <si>
    <t>五、增设预算周转金</t>
  </si>
  <si>
    <t>六、安排预算稳定调节基金</t>
  </si>
  <si>
    <t>七、债券转贷支出</t>
  </si>
  <si>
    <t xml:space="preserve">八、年终滚存结余 </t>
  </si>
  <si>
    <t xml:space="preserve"> （一）体制上解支出</t>
  </si>
  <si>
    <t xml:space="preserve"> （二）专项上解支出</t>
  </si>
  <si>
    <t xml:space="preserve">  （一）返还性支出</t>
  </si>
  <si>
    <t xml:space="preserve">     增值税和消费税税收返还支出</t>
  </si>
  <si>
    <t xml:space="preserve">     所得税基数返还支出</t>
  </si>
  <si>
    <t xml:space="preserve">     成品油价格和税费改革税收返还支出</t>
  </si>
  <si>
    <t xml:space="preserve">     其他税收返还支出</t>
  </si>
  <si>
    <t xml:space="preserve">  （二）一般性转移支付支出</t>
  </si>
  <si>
    <t xml:space="preserve">  （三）专项转移支付支出</t>
  </si>
  <si>
    <t>转移性收入合计</t>
  </si>
  <si>
    <t>转移性支出合计</t>
  </si>
  <si>
    <t>预算科目</t>
  </si>
  <si>
    <t>同比增减%</t>
  </si>
  <si>
    <t>合计</t>
  </si>
  <si>
    <t>补助下级支出</t>
  </si>
  <si>
    <t xml:space="preserve">    返还性支出</t>
  </si>
  <si>
    <t xml:space="preserve">        所得税基数返还支出</t>
  </si>
  <si>
    <t xml:space="preserve">        成品油税费改革税收返还支出</t>
  </si>
  <si>
    <t xml:space="preserve">        增值税税收返还支出</t>
  </si>
  <si>
    <t xml:space="preserve">        消费税税收返还支出</t>
  </si>
  <si>
    <t xml:space="preserve">        增值税“五五分享”税收返还支出</t>
  </si>
  <si>
    <t xml:space="preserve">    一般性转移支付</t>
  </si>
  <si>
    <t xml:space="preserve">        体制补助支出</t>
  </si>
  <si>
    <t xml:space="preserve">        均衡性转移支付支出</t>
  </si>
  <si>
    <t xml:space="preserve">        县级基本财力保障机制奖补资金支出</t>
  </si>
  <si>
    <t xml:space="preserve">        结算补助支出</t>
  </si>
  <si>
    <t xml:space="preserve">        资源枯竭型城市转移支付补助支出</t>
  </si>
  <si>
    <t xml:space="preserve">        革命老区转移支付支出</t>
  </si>
  <si>
    <t xml:space="preserve">        民族地区转移支付支出</t>
  </si>
  <si>
    <t xml:space="preserve">    专项转移支付</t>
  </si>
  <si>
    <t xml:space="preserve">        一般公共服务支出</t>
  </si>
  <si>
    <t xml:space="preserve">        国防支出</t>
  </si>
  <si>
    <t xml:space="preserve">        教育支出</t>
  </si>
  <si>
    <t xml:space="preserve">        社会保障和就业支出</t>
  </si>
  <si>
    <t xml:space="preserve">        节能环保支出</t>
  </si>
  <si>
    <t xml:space="preserve">        农林水支出</t>
  </si>
  <si>
    <t xml:space="preserve">        交通运输支出</t>
  </si>
  <si>
    <t xml:space="preserve">        住房保障支出</t>
  </si>
  <si>
    <t xml:space="preserve">        粮油物资储备支出</t>
  </si>
  <si>
    <t xml:space="preserve">上解上级支出                         </t>
  </si>
  <si>
    <t xml:space="preserve">    体制上解支出</t>
  </si>
  <si>
    <t xml:space="preserve">    专项上解支出</t>
  </si>
  <si>
    <t xml:space="preserve">债务还本支出  </t>
  </si>
  <si>
    <t>调出资金</t>
  </si>
  <si>
    <t>债券转贷支出</t>
  </si>
  <si>
    <t xml:space="preserve">年终滚存结余 </t>
  </si>
  <si>
    <t xml:space="preserve">    减:结转下年的支出    </t>
  </si>
  <si>
    <t xml:space="preserve">    净结余</t>
  </si>
  <si>
    <t>说明：基于财政管理模式，县级财政已是财政体系最末级，不存在补助下级财政的一般公共预算转移支付支出。</t>
  </si>
  <si>
    <t>项目</t>
  </si>
  <si>
    <t>xx区</t>
  </si>
  <si>
    <t>xx地（市、州）</t>
  </si>
  <si>
    <t>xx县</t>
  </si>
  <si>
    <t>一般性转移支付</t>
  </si>
  <si>
    <t>专项转移支付</t>
  </si>
  <si>
    <t>说明：基于财政管理模式，县级财政已是财政体系最末级，不存在补助下级财政的一般公共预算转移支付支出。因此，本表无数据。</t>
  </si>
  <si>
    <t>安排预算稳定调节基金</t>
  </si>
  <si>
    <t xml:space="preserve">        其他返还性支出</t>
  </si>
  <si>
    <t xml:space="preserve">        企业事业单位划转补助支出</t>
  </si>
  <si>
    <t xml:space="preserve">        产粮（油）大县奖励资金支出</t>
  </si>
  <si>
    <t xml:space="preserve">        重点生态功能区转移支付支出</t>
  </si>
  <si>
    <t xml:space="preserve">        固定数额补助支出</t>
  </si>
  <si>
    <t xml:space="preserve">        边境地区转移支付支出</t>
  </si>
  <si>
    <t xml:space="preserve">        贫困地区转移支付支出</t>
  </si>
  <si>
    <t xml:space="preserve">        一般公共服务共同财政事权转移支付支出  </t>
  </si>
  <si>
    <t xml:space="preserve">    卫生健康共同财政事权转移支付收入  </t>
  </si>
  <si>
    <t xml:space="preserve">        其他一般性转移支付支出</t>
  </si>
  <si>
    <t xml:space="preserve">        其他共同财政事权转移支付支出 </t>
  </si>
  <si>
    <t xml:space="preserve">        公共安全共同财政事权转移支付支出  </t>
  </si>
  <si>
    <t xml:space="preserve">        教育共同财政事权转移支付支出  </t>
  </si>
  <si>
    <t xml:space="preserve">        文化旅游体育与传媒共同财政事权转移支付支出  </t>
  </si>
  <si>
    <t xml:space="preserve">        社会保障和就业共同财政事权转移支付支出  </t>
  </si>
  <si>
    <t xml:space="preserve">        卫生健康共同财政事权转移支付支出  </t>
  </si>
  <si>
    <t xml:space="preserve">        节能环保共同财政事权转移支付支出  </t>
  </si>
  <si>
    <t xml:space="preserve">        城乡社区共同财政事权转移支付支出  </t>
  </si>
  <si>
    <t xml:space="preserve">        农林水共同财政事权转移支付支出  </t>
  </si>
  <si>
    <t xml:space="preserve">        交通运输共同财政事权转移支付支出  </t>
  </si>
  <si>
    <t xml:space="preserve">        自然资源海洋气象等共同财政事权转移支付支出  </t>
  </si>
  <si>
    <t xml:space="preserve">        住房保障共同财政事权转移支付支出  </t>
  </si>
  <si>
    <t xml:space="preserve">        粮油物资储备共同财政事权转移支付支出  </t>
  </si>
  <si>
    <t xml:space="preserve">        灾害防治及应急管理共同财政事权转移支付支出  </t>
  </si>
  <si>
    <t xml:space="preserve">        卫生健康支出</t>
  </si>
  <si>
    <t xml:space="preserve">        公共安全支出</t>
  </si>
  <si>
    <t xml:space="preserve">        科学技术支出</t>
  </si>
  <si>
    <t xml:space="preserve">        文化旅游体育与传媒支出</t>
  </si>
  <si>
    <t xml:space="preserve">        城乡社区支出</t>
  </si>
  <si>
    <t xml:space="preserve">        自然资源海洋气象等支出</t>
  </si>
  <si>
    <t xml:space="preserve">        灾害防治及应急管理支出</t>
  </si>
  <si>
    <t xml:space="preserve">        其他支出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</si>
  <si>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</si>
  <si>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</si>
  <si>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</si>
  <si>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</si>
  <si>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</si>
  <si>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</si>
  <si>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产粮（油）大县奖励资金支出</t>
  </si>
  <si>
    <t xml:space="preserve">    重点生态功能区转移支付支出</t>
  </si>
  <si>
    <t xml:space="preserve">    固定数额补助支出</t>
  </si>
  <si>
    <t xml:space="preserve">    革命老区转移支付支出</t>
  </si>
  <si>
    <t xml:space="preserve">    民族地区转移支付支出</t>
  </si>
  <si>
    <t xml:space="preserve">    边境地区转移支付支出</t>
  </si>
  <si>
    <t xml:space="preserve">    贫困地区转移支付支出</t>
  </si>
  <si>
    <t xml:space="preserve">    一般公共服务共同财政事权转移支付支出  </t>
  </si>
  <si>
    <t xml:space="preserve">    公共安全共同财政事权转移支付支出  </t>
  </si>
  <si>
    <t xml:space="preserve">    教育共同财政事权转移支付支出  </t>
  </si>
  <si>
    <t xml:space="preserve">    文化旅游体育与传媒共同财政事权转移支付支出  </t>
  </si>
  <si>
    <t xml:space="preserve">    社会保障和就业共同财政事权转移支付支出  </t>
  </si>
  <si>
    <t xml:space="preserve">    卫生健康共同财政事权转移支付支出  </t>
  </si>
  <si>
    <t xml:space="preserve">    节能环保共同财政事权转移支付支出  </t>
  </si>
  <si>
    <t xml:space="preserve">    城乡社区共同财政事权转移支付支出  </t>
  </si>
  <si>
    <t xml:space="preserve">    农林水共同财政事权转移支付支出  </t>
  </si>
  <si>
    <t xml:space="preserve">    交通运输共同财政事权转移支付支出  </t>
  </si>
  <si>
    <t xml:space="preserve">    自然资源海洋气象等共同财政事权转移支付支出  </t>
  </si>
  <si>
    <t xml:space="preserve">    住房保障共同财政事权转移支付支出  </t>
  </si>
  <si>
    <t xml:space="preserve">    粮油物资储备共同财政事权转移支付支出  </t>
  </si>
  <si>
    <t xml:space="preserve">    灾害防治及应急管理共同财政事权转移支付支出  </t>
  </si>
  <si>
    <t xml:space="preserve">    其他共同财政事权转移支付支出 </t>
  </si>
  <si>
    <t xml:space="preserve">    其他一般性转移支付支出</t>
  </si>
  <si>
    <t xml:space="preserve">    一般公共服务支出</t>
  </si>
  <si>
    <t xml:space="preserve">    国防支出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</si>
  <si>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</si>
  <si>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</si>
  <si>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</si>
  <si>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</si>
  <si>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</si>
  <si>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</si>
  <si>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</si>
  <si>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</si>
  <si>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</si>
  <si>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</si>
  <si>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</si>
  <si>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</si>
  <si>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</si>
  <si>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灾害防治及应急管理支出</t>
  </si>
  <si>
    <t xml:space="preserve">    其他支出</t>
  </si>
  <si>
    <t>合计</t>
  </si>
  <si>
    <t>表九：2019年柳城县政府一般债务限额和余额情况决算表</t>
  </si>
  <si>
    <t>表十一：2019年柳城县政府性基金预算收入决算表</t>
  </si>
  <si>
    <t>表十二：2019年柳城县政府性基金预算支出决算表</t>
  </si>
  <si>
    <t>地区</t>
  </si>
  <si>
    <t>比上年增减%</t>
  </si>
  <si>
    <t>xx市</t>
  </si>
  <si>
    <t>说明：基于财政管理模式，县级财政已是财政体系最末级，不存在补助下级财政的政府性基金转移支付支出。因此，本表无数据。</t>
  </si>
  <si>
    <t>单位：万元</t>
  </si>
  <si>
    <t>2019年决算数</t>
  </si>
  <si>
    <t xml:space="preserve">     国家电影事业发展专项资金收入</t>
  </si>
  <si>
    <t xml:space="preserve">     旅游发展基金收入</t>
  </si>
  <si>
    <t xml:space="preserve">     国家重大水利工程建设基金收入</t>
  </si>
  <si>
    <t xml:space="preserve">     其他政府性基金收入</t>
  </si>
  <si>
    <t xml:space="preserve">   政府性基金预算上年结余</t>
  </si>
  <si>
    <t xml:space="preserve">        资助影院建设</t>
  </si>
  <si>
    <t xml:space="preserve">        其他国家电影事业发展专项资金支出</t>
  </si>
  <si>
    <t xml:space="preserve">        移民补助</t>
  </si>
  <si>
    <t xml:space="preserve">        基础设施建设和经济发展</t>
  </si>
  <si>
    <t xml:space="preserve">      国有土地使用权出让收入及对应专项债务收入安排的支出</t>
  </si>
  <si>
    <t xml:space="preserve">        征地和拆迁补偿支出</t>
  </si>
  <si>
    <t xml:space="preserve">        土地开发支出</t>
  </si>
  <si>
    <t xml:space="preserve">        农村基础设施建设支出</t>
  </si>
  <si>
    <t xml:space="preserve">        其他国有土地使用权出让收入安排的支出</t>
  </si>
  <si>
    <t xml:space="preserve">      国有土地收益基金及对应专项债务收入安排的支出</t>
  </si>
  <si>
    <t xml:space="preserve">        其他政府性基金安排的支出  </t>
  </si>
  <si>
    <t xml:space="preserve">      地方政府专项债务付息支出</t>
  </si>
  <si>
    <t xml:space="preserve">        国有土地使用权出让金债务付息支出</t>
  </si>
  <si>
    <t xml:space="preserve">      地方政府专项债务发行费用支出</t>
  </si>
  <si>
    <t xml:space="preserve">        棚户区改造专项债券发行费用支出</t>
  </si>
  <si>
    <t xml:space="preserve">     地方政府专项债务还本支出</t>
  </si>
  <si>
    <t>表十三：2019年柳城县政府性基金预算本级支出决算表</t>
  </si>
  <si>
    <t>单位：万元</t>
  </si>
  <si>
    <t>2019年初预算数</t>
  </si>
  <si>
    <t>2019年调整预算数</t>
  </si>
  <si>
    <t>表十九：2019年柳城县国有资本经营预算本级支出决算表</t>
  </si>
  <si>
    <t xml:space="preserve">        房地产企业利润收入</t>
  </si>
  <si>
    <t xml:space="preserve">        其他国有资本经营预算企业利润收入</t>
  </si>
  <si>
    <t xml:space="preserve">        国有控股公司股利、股息收入</t>
  </si>
  <si>
    <t xml:space="preserve">        国有参股公司股利、股息收入</t>
  </si>
  <si>
    <t xml:space="preserve">        国有独资企业清算收入</t>
  </si>
  <si>
    <t>　    　其他国有企业资本金注入</t>
  </si>
  <si>
    <t>　　    其他国有资本经营预算支出(项)</t>
  </si>
  <si>
    <t>2019年年初预算数</t>
  </si>
  <si>
    <t>2019年年初预算数</t>
  </si>
  <si>
    <r>
      <t>表十：</t>
    </r>
    <r>
      <rPr>
        <b/>
        <sz val="22"/>
        <rFont val="Times New Roman"/>
        <family val="1"/>
      </rPr>
      <t>2019</t>
    </r>
    <r>
      <rPr>
        <b/>
        <sz val="22"/>
        <rFont val="宋体"/>
        <family val="0"/>
      </rPr>
      <t>年柳城县政府性基金预算收支决算总表</t>
    </r>
  </si>
  <si>
    <r>
      <t>表四：</t>
    </r>
    <r>
      <rPr>
        <b/>
        <sz val="20"/>
        <rFont val="Times New Roman"/>
        <family val="1"/>
      </rPr>
      <t>2019</t>
    </r>
    <r>
      <rPr>
        <b/>
        <sz val="20"/>
        <rFont val="宋体"/>
        <family val="0"/>
      </rPr>
      <t>年柳城县一般公共预算本级支出决算明细表</t>
    </r>
  </si>
  <si>
    <r>
      <t>表三：</t>
    </r>
    <r>
      <rPr>
        <b/>
        <sz val="20"/>
        <rFont val="Times New Roman"/>
        <family val="1"/>
      </rPr>
      <t>2019</t>
    </r>
    <r>
      <rPr>
        <b/>
        <sz val="20"/>
        <rFont val="宋体"/>
        <family val="0"/>
      </rPr>
      <t>年柳城县一般公共预算支出决算明细表</t>
    </r>
  </si>
  <si>
    <r>
      <t>表二：</t>
    </r>
    <r>
      <rPr>
        <b/>
        <sz val="20"/>
        <rFont val="Times New Roman"/>
        <family val="1"/>
      </rPr>
      <t>2019</t>
    </r>
    <r>
      <rPr>
        <b/>
        <sz val="20"/>
        <rFont val="宋体"/>
        <family val="0"/>
      </rPr>
      <t>年柳城县一般公共预算收入决算明细表</t>
    </r>
  </si>
  <si>
    <r>
      <t>表一：</t>
    </r>
    <r>
      <rPr>
        <b/>
        <sz val="22"/>
        <rFont val="Times New Roman"/>
        <family val="1"/>
      </rPr>
      <t>2019</t>
    </r>
    <r>
      <rPr>
        <b/>
        <sz val="22"/>
        <rFont val="宋体"/>
        <family val="0"/>
      </rPr>
      <t>年柳城县一般公共预算收支决算总表</t>
    </r>
  </si>
  <si>
    <t>目    录</t>
  </si>
  <si>
    <t>表七：2019年柳城县一般公共预算转移支付支出分项目决算表</t>
  </si>
  <si>
    <t>表八：2019年柳城县一般公共预算转移支付支出分地区决算表</t>
  </si>
  <si>
    <t>表八：2019年柳城县一般公共预算转移支付支出分地区决算表</t>
  </si>
  <si>
    <t>2019年年度预算数</t>
  </si>
  <si>
    <t>完成年度预算（%）</t>
  </si>
  <si>
    <t>预备费</t>
  </si>
  <si>
    <t xml:space="preserve">  年初预留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</si>
</sst>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#,##0.0"/>
    <numFmt numFmtId="179" formatCode="#,##0.00_ "/>
    <numFmt numFmtId="180" formatCode="#,##0.000"/>
    <numFmt numFmtId="181" formatCode="&quot;¥&quot;* _-#,##0;&quot;¥&quot;* \-#,##0;&quot;¥&quot;* _-&quot;-&quot;;@"/>
    <numFmt numFmtId="182" formatCode="* #,##0;* \-#,##0;* &quot;-&quot;;@"/>
    <numFmt numFmtId="183" formatCode="&quot;¥&quot;* _-#,##0.00;&quot;¥&quot;* \-#,##0.00;&quot;¥&quot;* _-&quot;-&quot;??;@"/>
    <numFmt numFmtId="184" formatCode="* #,##0.00;* \-#,##0.00;* &quot;-&quot;??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2"/>
      <name val="仿宋_GB2312"/>
      <family val="3"/>
    </font>
    <font>
      <b/>
      <sz val="22"/>
      <name val="Times New Roman"/>
      <family val="1"/>
    </font>
    <font>
      <sz val="9"/>
      <name val="宋体"/>
      <family val="0"/>
    </font>
    <font>
      <sz val="16"/>
      <name val="仿宋_GB2312"/>
      <family val="3"/>
    </font>
    <font>
      <sz val="14"/>
      <name val="仿宋_GB2312"/>
      <family val="3"/>
    </font>
    <font>
      <sz val="28"/>
      <name val="方正小标宋简体"/>
      <family val="4"/>
    </font>
    <font>
      <sz val="18"/>
      <name val="仿宋_GB2312"/>
      <family val="3"/>
    </font>
    <font>
      <sz val="12"/>
      <name val="Times New Roman"/>
      <family val="1"/>
    </font>
    <font>
      <sz val="18"/>
      <name val="宋体"/>
      <family val="0"/>
    </font>
    <font>
      <b/>
      <sz val="20"/>
      <name val="宋体"/>
      <family val="0"/>
    </font>
    <font>
      <b/>
      <sz val="20"/>
      <name val="黑体"/>
      <family val="3"/>
    </font>
    <font>
      <b/>
      <sz val="2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7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2" fillId="17" borderId="6" applyNumberFormat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6" borderId="8" applyNumberFormat="0" applyAlignment="0" applyProtection="0"/>
    <xf numFmtId="0" fontId="13" fillId="7" borderId="5" applyNumberFormat="0" applyAlignment="0" applyProtection="0"/>
    <xf numFmtId="0" fontId="35" fillId="0" borderId="0">
      <alignment vertical="center"/>
      <protection/>
    </xf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4">
    <xf numFmtId="0" fontId="0" fillId="0" borderId="0" xfId="0" applyAlignment="1">
      <alignment vertical="center"/>
    </xf>
    <xf numFmtId="0" fontId="2" fillId="0" borderId="0" xfId="46" applyFont="1">
      <alignment/>
      <protection/>
    </xf>
    <xf numFmtId="176" fontId="2" fillId="0" borderId="0" xfId="46" applyNumberFormat="1" applyFont="1" applyAlignment="1">
      <alignment horizontal="right" vertical="center"/>
      <protection/>
    </xf>
    <xf numFmtId="0" fontId="3" fillId="0" borderId="10" xfId="46" applyFont="1" applyBorder="1" applyAlignment="1">
      <alignment horizontal="center" vertical="center"/>
      <protection/>
    </xf>
    <xf numFmtId="176" fontId="3" fillId="0" borderId="10" xfId="46" applyNumberFormat="1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  <xf numFmtId="177" fontId="2" fillId="0" borderId="10" xfId="46" applyNumberFormat="1" applyFont="1" applyBorder="1" applyAlignment="1">
      <alignment horizontal="center" vertical="center"/>
      <protection/>
    </xf>
    <xf numFmtId="10" fontId="2" fillId="0" borderId="10" xfId="46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177" fontId="4" fillId="0" borderId="1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4" fillId="24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41" fontId="4" fillId="0" borderId="10" xfId="74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left" vertical="center" wrapText="1"/>
      <protection/>
    </xf>
    <xf numFmtId="177" fontId="4" fillId="0" borderId="10" xfId="0" applyNumberFormat="1" applyFont="1" applyFill="1" applyBorder="1" applyAlignment="1">
      <alignment horizontal="right" vertical="center"/>
    </xf>
    <xf numFmtId="41" fontId="4" fillId="0" borderId="10" xfId="74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0" xfId="0" applyNumberForma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vertical="center"/>
    </xf>
    <xf numFmtId="0" fontId="0" fillId="24" borderId="0" xfId="0" applyFont="1" applyFill="1" applyAlignment="1">
      <alignment/>
    </xf>
    <xf numFmtId="1" fontId="7" fillId="24" borderId="0" xfId="0" applyNumberFormat="1" applyFont="1" applyFill="1" applyAlignment="1">
      <alignment vertical="top"/>
    </xf>
    <xf numFmtId="49" fontId="7" fillId="24" borderId="10" xfId="0" applyNumberFormat="1" applyFont="1" applyFill="1" applyBorder="1" applyAlignment="1">
      <alignment horizontal="center" vertical="center" wrapText="1"/>
    </xf>
    <xf numFmtId="3" fontId="7" fillId="24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top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>
      <alignment/>
    </xf>
    <xf numFmtId="179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 applyProtection="1">
      <alignment horizontal="left" vertical="center" indent="1"/>
      <protection/>
    </xf>
    <xf numFmtId="3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1" fontId="7" fillId="0" borderId="10" xfId="0" applyNumberFormat="1" applyFont="1" applyFill="1" applyBorder="1" applyAlignment="1">
      <alignment horizontal="left" vertical="center" indent="1"/>
    </xf>
    <xf numFmtId="0" fontId="7" fillId="0" borderId="10" xfId="0" applyNumberFormat="1" applyFont="1" applyFill="1" applyBorder="1" applyAlignment="1" applyProtection="1">
      <alignment horizontal="left" vertical="center" indent="1"/>
      <protection/>
    </xf>
    <xf numFmtId="3" fontId="7" fillId="0" borderId="11" xfId="0" applyNumberFormat="1" applyFont="1" applyFill="1" applyBorder="1" applyAlignment="1" applyProtection="1">
      <alignment horizontal="left" vertical="center" indent="1"/>
      <protection/>
    </xf>
    <xf numFmtId="3" fontId="2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4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177" fontId="4" fillId="0" borderId="10" xfId="74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62" applyNumberFormat="1" applyFont="1" applyFill="1" applyBorder="1" applyAlignment="1" applyProtection="1">
      <alignment vertical="center"/>
      <protection locked="0"/>
    </xf>
    <xf numFmtId="49" fontId="4" fillId="0" borderId="10" xfId="62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/>
    </xf>
    <xf numFmtId="0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0" xfId="57" applyNumberFormat="1" applyFont="1" applyFill="1" applyBorder="1" applyAlignment="1" applyProtection="1">
      <alignment vertical="center"/>
      <protection/>
    </xf>
    <xf numFmtId="0" fontId="4" fillId="0" borderId="10" xfId="59" applyNumberFormat="1" applyFont="1" applyFill="1" applyBorder="1" applyAlignment="1" applyProtection="1">
      <alignment vertical="center"/>
      <protection/>
    </xf>
    <xf numFmtId="0" fontId="4" fillId="0" borderId="10" xfId="60" applyNumberFormat="1" applyFont="1" applyFill="1" applyBorder="1" applyAlignment="1" applyProtection="1">
      <alignment vertical="center"/>
      <protection/>
    </xf>
    <xf numFmtId="0" fontId="4" fillId="0" borderId="10" xfId="40" applyNumberFormat="1" applyFont="1" applyFill="1" applyBorder="1" applyAlignment="1" applyProtection="1">
      <alignment vertical="center"/>
      <protection/>
    </xf>
    <xf numFmtId="0" fontId="4" fillId="0" borderId="10" xfId="41" applyNumberFormat="1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5" fillId="0" borderId="10" xfId="42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42" applyNumberFormat="1" applyFont="1" applyFill="1" applyBorder="1" applyAlignment="1" applyProtection="1">
      <alignment horizontal="left" vertical="center"/>
      <protection/>
    </xf>
    <xf numFmtId="0" fontId="4" fillId="0" borderId="10" xfId="42" applyNumberFormat="1" applyFont="1" applyFill="1" applyBorder="1" applyAlignment="1" applyProtection="1">
      <alignment horizontal="left" vertical="center"/>
      <protection/>
    </xf>
    <xf numFmtId="0" fontId="5" fillId="0" borderId="10" xfId="42" applyNumberFormat="1" applyFont="1" applyFill="1" applyBorder="1" applyAlignment="1" applyProtection="1">
      <alignment vertical="center"/>
      <protection/>
    </xf>
    <xf numFmtId="0" fontId="4" fillId="0" borderId="10" xfId="42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>
      <alignment horizontal="right" vertical="center" wrapText="1"/>
    </xf>
    <xf numFmtId="177" fontId="4" fillId="0" borderId="10" xfId="42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179" fontId="4" fillId="0" borderId="10" xfId="0" applyNumberFormat="1" applyFont="1" applyFill="1" applyBorder="1" applyAlignment="1">
      <alignment vertical="center" wrapText="1"/>
    </xf>
    <xf numFmtId="177" fontId="45" fillId="0" borderId="10" xfId="0" applyNumberFormat="1" applyFont="1" applyFill="1" applyBorder="1" applyAlignment="1">
      <alignment vertical="center"/>
    </xf>
    <xf numFmtId="177" fontId="45" fillId="0" borderId="10" xfId="0" applyNumberFormat="1" applyFont="1" applyFill="1" applyBorder="1" applyAlignment="1">
      <alignment vertical="center" wrapText="1"/>
    </xf>
    <xf numFmtId="177" fontId="45" fillId="0" borderId="15" xfId="0" applyNumberFormat="1" applyFont="1" applyFill="1" applyBorder="1" applyAlignment="1">
      <alignment vertical="center"/>
    </xf>
    <xf numFmtId="177" fontId="45" fillId="0" borderId="10" xfId="0" applyNumberFormat="1" applyFont="1" applyFill="1" applyBorder="1" applyAlignment="1">
      <alignment horizontal="right" vertical="center"/>
    </xf>
    <xf numFmtId="179" fontId="45" fillId="0" borderId="10" xfId="0" applyNumberFormat="1" applyFont="1" applyFill="1" applyBorder="1" applyAlignment="1">
      <alignment horizontal="right" vertical="center" wrapText="1"/>
    </xf>
    <xf numFmtId="177" fontId="45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vertical="center"/>
      <protection/>
    </xf>
    <xf numFmtId="41" fontId="4" fillId="0" borderId="10" xfId="74" applyNumberFormat="1" applyFont="1" applyFill="1" applyBorder="1" applyAlignment="1" applyProtection="1">
      <alignment vertical="center"/>
      <protection/>
    </xf>
    <xf numFmtId="41" fontId="4" fillId="0" borderId="10" xfId="74" applyNumberFormat="1" applyFont="1" applyFill="1" applyBorder="1" applyAlignment="1" applyProtection="1">
      <alignment horizontal="left" vertical="center"/>
      <protection/>
    </xf>
    <xf numFmtId="41" fontId="4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5" xfId="0" applyNumberFormat="1" applyFont="1" applyFill="1" applyBorder="1" applyAlignment="1" applyProtection="1">
      <alignment horizontal="left" vertical="center" wrapText="1"/>
      <protection/>
    </xf>
    <xf numFmtId="179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32" fillId="0" borderId="0" xfId="0" applyFont="1" applyAlignment="1">
      <alignment horizontal="left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0" xfId="54" applyFill="1">
      <alignment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177" fontId="7" fillId="0" borderId="10" xfId="54" applyNumberFormat="1" applyFont="1" applyFill="1" applyBorder="1" applyAlignment="1">
      <alignment horizontal="right" vertical="center"/>
      <protection/>
    </xf>
    <xf numFmtId="179" fontId="7" fillId="0" borderId="10" xfId="54" applyNumberFormat="1" applyFont="1" applyFill="1" applyBorder="1" applyAlignment="1">
      <alignment horizontal="right"/>
      <protection/>
    </xf>
    <xf numFmtId="177" fontId="0" fillId="0" borderId="0" xfId="54" applyNumberFormat="1" applyFill="1">
      <alignment/>
      <protection/>
    </xf>
    <xf numFmtId="0" fontId="9" fillId="0" borderId="10" xfId="54" applyFont="1" applyFill="1" applyBorder="1" applyAlignment="1">
      <alignment horizontal="left" vertical="center"/>
      <protection/>
    </xf>
    <xf numFmtId="0" fontId="7" fillId="0" borderId="10" xfId="54" applyFont="1" applyFill="1" applyBorder="1" applyAlignment="1">
      <alignment horizontal="right" vertical="center"/>
      <protection/>
    </xf>
    <xf numFmtId="0" fontId="7" fillId="0" borderId="10" xfId="54" applyFont="1" applyFill="1" applyBorder="1" applyAlignment="1">
      <alignment horizontal="right"/>
      <protection/>
    </xf>
    <xf numFmtId="0" fontId="7" fillId="0" borderId="10" xfId="54" applyFont="1" applyFill="1" applyBorder="1" applyAlignment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79" fontId="7" fillId="0" borderId="10" xfId="63" applyNumberFormat="1" applyFont="1" applyFill="1" applyBorder="1" applyAlignment="1">
      <alignment vertical="center"/>
      <protection/>
    </xf>
    <xf numFmtId="0" fontId="1" fillId="0" borderId="10" xfId="49" applyFont="1" applyFill="1" applyBorder="1" applyAlignment="1">
      <alignment horizontal="left" vertical="center"/>
      <protection/>
    </xf>
    <xf numFmtId="0" fontId="9" fillId="0" borderId="10" xfId="54" applyFont="1" applyFill="1" applyBorder="1" applyAlignment="1">
      <alignment horizontal="right"/>
      <protection/>
    </xf>
    <xf numFmtId="0" fontId="1" fillId="0" borderId="10" xfId="61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0" fillId="0" borderId="0" xfId="54" applyFont="1" applyFill="1">
      <alignment/>
      <protection/>
    </xf>
    <xf numFmtId="0" fontId="0" fillId="0" borderId="0" xfId="55" applyFill="1">
      <alignment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179" fontId="6" fillId="0" borderId="10" xfId="63" applyNumberFormat="1" applyFont="1" applyFill="1" applyBorder="1" applyAlignment="1">
      <alignment/>
      <protection/>
    </xf>
    <xf numFmtId="0" fontId="0" fillId="0" borderId="10" xfId="55" applyFont="1" applyFill="1" applyBorder="1">
      <alignment/>
      <protection/>
    </xf>
    <xf numFmtId="0" fontId="6" fillId="0" borderId="10" xfId="55" applyFont="1" applyFill="1" applyBorder="1">
      <alignment/>
      <protection/>
    </xf>
    <xf numFmtId="0" fontId="6" fillId="0" borderId="10" xfId="0" applyFont="1" applyBorder="1" applyAlignment="1">
      <alignment vertical="center"/>
    </xf>
    <xf numFmtId="0" fontId="7" fillId="0" borderId="0" xfId="55" applyFont="1" applyFill="1">
      <alignment/>
      <protection/>
    </xf>
    <xf numFmtId="0" fontId="1" fillId="0" borderId="10" xfId="49" applyFont="1" applyFill="1" applyBorder="1" applyAlignment="1">
      <alignment horizontal="left" vertical="center"/>
      <protection/>
    </xf>
    <xf numFmtId="0" fontId="4" fillId="0" borderId="10" xfId="59" applyNumberFormat="1" applyFont="1" applyFill="1" applyBorder="1" applyAlignment="1" applyProtection="1">
      <alignment vertical="center"/>
      <protection/>
    </xf>
    <xf numFmtId="0" fontId="1" fillId="0" borderId="10" xfId="52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right"/>
    </xf>
    <xf numFmtId="179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center" vertical="center" wrapText="1"/>
    </xf>
    <xf numFmtId="41" fontId="7" fillId="0" borderId="10" xfId="74" applyNumberFormat="1" applyFont="1" applyFill="1" applyBorder="1" applyAlignment="1" applyProtection="1">
      <alignment horizontal="left" vertical="center"/>
      <protection/>
    </xf>
    <xf numFmtId="177" fontId="46" fillId="0" borderId="10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41" fontId="7" fillId="0" borderId="10" xfId="74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3" fontId="7" fillId="0" borderId="15" xfId="0" applyNumberFormat="1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/>
    </xf>
    <xf numFmtId="177" fontId="46" fillId="0" borderId="10" xfId="0" applyNumberFormat="1" applyFont="1" applyFill="1" applyBorder="1" applyAlignment="1">
      <alignment vertical="center"/>
    </xf>
    <xf numFmtId="179" fontId="46" fillId="0" borderId="10" xfId="0" applyNumberFormat="1" applyFont="1" applyFill="1" applyBorder="1" applyAlignment="1">
      <alignment horizontal="right" vertical="center" wrapText="1"/>
    </xf>
    <xf numFmtId="177" fontId="46" fillId="0" borderId="10" xfId="0" applyNumberFormat="1" applyFont="1" applyFill="1" applyBorder="1" applyAlignment="1">
      <alignment vertical="center" wrapText="1"/>
    </xf>
    <xf numFmtId="177" fontId="46" fillId="0" borderId="15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3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>
      <alignment horizontal="right" vertical="center"/>
    </xf>
    <xf numFmtId="3" fontId="7" fillId="24" borderId="10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vertical="center"/>
      <protection/>
    </xf>
    <xf numFmtId="3" fontId="7" fillId="24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24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7" fillId="24" borderId="10" xfId="0" applyNumberFormat="1" applyFont="1" applyFill="1" applyBorder="1" applyAlignment="1" applyProtection="1">
      <alignment vertical="center"/>
      <protection/>
    </xf>
    <xf numFmtId="3" fontId="9" fillId="24" borderId="10" xfId="0" applyNumberFormat="1" applyFont="1" applyFill="1" applyBorder="1" applyAlignment="1" applyProtection="1">
      <alignment vertical="center"/>
      <protection/>
    </xf>
    <xf numFmtId="0" fontId="9" fillId="24" borderId="10" xfId="0" applyNumberFormat="1" applyFont="1" applyFill="1" applyBorder="1" applyAlignment="1" applyProtection="1">
      <alignment horizontal="center" vertical="center"/>
      <protection/>
    </xf>
    <xf numFmtId="3" fontId="9" fillId="24" borderId="10" xfId="0" applyNumberFormat="1" applyFont="1" applyFill="1" applyBorder="1" applyAlignment="1" applyProtection="1">
      <alignment horizontal="center" vertical="center"/>
      <protection/>
    </xf>
    <xf numFmtId="179" fontId="7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179" fontId="7" fillId="0" borderId="10" xfId="0" applyNumberFormat="1" applyFont="1" applyFill="1" applyBorder="1" applyAlignment="1">
      <alignment vertical="center"/>
    </xf>
    <xf numFmtId="0" fontId="37" fillId="0" borderId="0" xfId="0" applyFont="1" applyFill="1" applyAlignment="1">
      <alignment/>
    </xf>
    <xf numFmtId="0" fontId="0" fillId="0" borderId="12" xfId="55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57" fontId="34" fillId="0" borderId="0" xfId="0" applyNumberFormat="1" applyFont="1" applyAlignment="1">
      <alignment horizontal="center"/>
    </xf>
    <xf numFmtId="0" fontId="39" fillId="0" borderId="0" xfId="0" applyFont="1" applyAlignment="1">
      <alignment horizontal="center" vertical="center"/>
    </xf>
    <xf numFmtId="3" fontId="7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Alignment="1">
      <alignment horizontal="center"/>
    </xf>
    <xf numFmtId="3" fontId="37" fillId="0" borderId="0" xfId="0" applyNumberFormat="1" applyFont="1" applyFill="1" applyAlignment="1">
      <alignment horizontal="center"/>
    </xf>
    <xf numFmtId="1" fontId="37" fillId="0" borderId="0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54" applyNumberFormat="1" applyFont="1" applyFill="1" applyAlignment="1" applyProtection="1">
      <alignment horizontal="center" vertical="center"/>
      <protection/>
    </xf>
    <xf numFmtId="0" fontId="0" fillId="0" borderId="14" xfId="54" applyFill="1" applyBorder="1" applyAlignment="1">
      <alignment horizontal="right"/>
      <protection/>
    </xf>
    <xf numFmtId="0" fontId="8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NumberFormat="1" applyFont="1" applyFill="1" applyBorder="1" applyAlignment="1" applyProtection="1">
      <alignment horizontal="right" vertical="center"/>
      <protection/>
    </xf>
    <xf numFmtId="0" fontId="38" fillId="0" borderId="0" xfId="46" applyFont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4" fillId="0" borderId="10" xfId="42" applyNumberFormat="1" applyFont="1" applyFill="1" applyBorder="1" applyAlignment="1" applyProtection="1">
      <alignment horizontal="left" vertical="center"/>
      <protection/>
    </xf>
    <xf numFmtId="177" fontId="4" fillId="0" borderId="10" xfId="42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179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79" fontId="4" fillId="0" borderId="10" xfId="0" applyNumberFormat="1" applyFont="1" applyFill="1" applyBorder="1" applyAlignment="1">
      <alignment/>
    </xf>
    <xf numFmtId="0" fontId="4" fillId="0" borderId="10" xfId="42" applyNumberFormat="1" applyFont="1" applyFill="1" applyBorder="1" applyAlignment="1" applyProtection="1">
      <alignment vertical="center"/>
      <protection/>
    </xf>
    <xf numFmtId="0" fontId="5" fillId="0" borderId="10" xfId="42" applyNumberFormat="1" applyFont="1" applyFill="1" applyBorder="1" applyAlignment="1" applyProtection="1">
      <alignment horizontal="left" vertical="center"/>
      <protection/>
    </xf>
    <xf numFmtId="3" fontId="4" fillId="0" borderId="10" xfId="43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 140" xfId="44"/>
    <cellStyle name="常规 141" xfId="45"/>
    <cellStyle name="常规 2" xfId="46"/>
    <cellStyle name="常规 2 10" xfId="47"/>
    <cellStyle name="常规 2 10 6" xfId="48"/>
    <cellStyle name="常规 2 10_转移（补助下级）" xfId="49"/>
    <cellStyle name="常规 2 116" xfId="50"/>
    <cellStyle name="常规 2_报告附表" xfId="51"/>
    <cellStyle name="常规 2_转移（补助下级）" xfId="52"/>
    <cellStyle name="常规 3" xfId="53"/>
    <cellStyle name="常规 4" xfId="54"/>
    <cellStyle name="常规 4_报告附表" xfId="55"/>
    <cellStyle name="常规 5" xfId="56"/>
    <cellStyle name="常规 6" xfId="57"/>
    <cellStyle name="常规 7" xfId="58"/>
    <cellStyle name="常规 8" xfId="59"/>
    <cellStyle name="常规 9" xfId="60"/>
    <cellStyle name="常规 9 2" xfId="61"/>
    <cellStyle name="常规_B1012020" xfId="62"/>
    <cellStyle name="常规_广西壮族自治区全区与自治区本级2012年预算执行情况和2013年预算（草案）（最终）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千位分隔 4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样式 1" xfId="86"/>
    <cellStyle name="Followed Hyperlink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"/>
  <sheetViews>
    <sheetView zoomScalePageLayoutView="0" workbookViewId="0" topLeftCell="A1">
      <selection activeCell="C10" sqref="C10:K10"/>
    </sheetView>
  </sheetViews>
  <sheetFormatPr defaultColWidth="9.00390625" defaultRowHeight="14.25"/>
  <sheetData>
    <row r="1" spans="1:12" ht="20.25">
      <c r="A1" s="201" t="s">
        <v>1480</v>
      </c>
      <c r="B1" s="201"/>
      <c r="C1" s="201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8.75">
      <c r="A2" s="115"/>
      <c r="B2" s="115"/>
      <c r="C2" s="115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36.75">
      <c r="A3" s="202" t="s">
        <v>1482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9" spans="3:11" ht="22.5">
      <c r="C9" s="203" t="s">
        <v>1481</v>
      </c>
      <c r="D9" s="203"/>
      <c r="E9" s="203"/>
      <c r="F9" s="203"/>
      <c r="G9" s="203"/>
      <c r="H9" s="203"/>
      <c r="I9" s="203"/>
      <c r="J9" s="203"/>
      <c r="K9" s="203"/>
    </row>
    <row r="10" spans="3:11" ht="22.5">
      <c r="C10" s="204" t="s">
        <v>1483</v>
      </c>
      <c r="D10" s="204"/>
      <c r="E10" s="204"/>
      <c r="F10" s="204"/>
      <c r="G10" s="204"/>
      <c r="H10" s="204"/>
      <c r="I10" s="204"/>
      <c r="J10" s="204"/>
      <c r="K10" s="204"/>
    </row>
  </sheetData>
  <sheetProtection/>
  <mergeCells count="4">
    <mergeCell ref="A1:C1"/>
    <mergeCell ref="A3:L3"/>
    <mergeCell ref="C9:K9"/>
    <mergeCell ref="C10:K1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54"/>
  <sheetViews>
    <sheetView zoomScalePageLayoutView="0" workbookViewId="0" topLeftCell="A1">
      <selection activeCell="C3" sqref="C3:E3"/>
    </sheetView>
  </sheetViews>
  <sheetFormatPr defaultColWidth="5.75390625" defaultRowHeight="14.25"/>
  <cols>
    <col min="1" max="1" width="49.125" style="142" customWidth="1"/>
    <col min="2" max="2" width="16.50390625" style="142" customWidth="1"/>
    <col min="3" max="3" width="15.875" style="142" customWidth="1"/>
    <col min="4" max="4" width="15.75390625" style="142" customWidth="1"/>
    <col min="5" max="5" width="14.75390625" style="142" customWidth="1"/>
    <col min="6" max="16384" width="5.75390625" style="142" customWidth="1"/>
  </cols>
  <sheetData>
    <row r="1" spans="1:5" ht="33.75" customHeight="1">
      <c r="A1" s="218" t="s">
        <v>1708</v>
      </c>
      <c r="B1" s="218"/>
      <c r="C1" s="218"/>
      <c r="D1" s="218"/>
      <c r="E1" s="218"/>
    </row>
    <row r="2" spans="3:5" ht="16.5" customHeight="1">
      <c r="C2" s="219" t="s">
        <v>75</v>
      </c>
      <c r="D2" s="219"/>
      <c r="E2" s="219"/>
    </row>
    <row r="3" spans="1:5" ht="24.75" customHeight="1">
      <c r="A3" s="200" t="s">
        <v>1569</v>
      </c>
      <c r="B3" s="200" t="s">
        <v>444</v>
      </c>
      <c r="C3" s="143" t="s">
        <v>1570</v>
      </c>
      <c r="D3" s="143" t="s">
        <v>1571</v>
      </c>
      <c r="E3" s="143" t="s">
        <v>1572</v>
      </c>
    </row>
    <row r="4" spans="1:5" ht="24.75" customHeight="1">
      <c r="A4" s="144" t="s">
        <v>1655</v>
      </c>
      <c r="B4" s="143"/>
      <c r="C4" s="143"/>
      <c r="D4" s="143"/>
      <c r="E4" s="143"/>
    </row>
    <row r="5" spans="1:5" ht="18" customHeight="1">
      <c r="A5" s="145" t="s">
        <v>1573</v>
      </c>
      <c r="B5" s="146"/>
      <c r="C5" s="146"/>
      <c r="D5" s="146"/>
      <c r="E5" s="146"/>
    </row>
    <row r="6" spans="1:5" ht="18" customHeight="1">
      <c r="A6" s="131" t="s">
        <v>1609</v>
      </c>
      <c r="B6" s="146"/>
      <c r="C6" s="146"/>
      <c r="D6" s="146"/>
      <c r="E6" s="146"/>
    </row>
    <row r="7" spans="1:5" ht="18" customHeight="1">
      <c r="A7" s="131" t="s">
        <v>1610</v>
      </c>
      <c r="B7" s="146"/>
      <c r="C7" s="146"/>
      <c r="D7" s="146"/>
      <c r="E7" s="146"/>
    </row>
    <row r="8" spans="1:5" ht="18" customHeight="1">
      <c r="A8" s="131" t="s">
        <v>1611</v>
      </c>
      <c r="B8" s="146"/>
      <c r="C8" s="146"/>
      <c r="D8" s="146"/>
      <c r="E8" s="146"/>
    </row>
    <row r="9" spans="1:5" ht="18" customHeight="1">
      <c r="A9" s="131" t="s">
        <v>1612</v>
      </c>
      <c r="B9" s="146"/>
      <c r="C9" s="146"/>
      <c r="D9" s="146"/>
      <c r="E9" s="146"/>
    </row>
    <row r="10" spans="1:5" ht="18" customHeight="1">
      <c r="A10" s="131" t="s">
        <v>1613</v>
      </c>
      <c r="B10" s="146"/>
      <c r="C10" s="146"/>
      <c r="D10" s="146"/>
      <c r="E10" s="146"/>
    </row>
    <row r="11" spans="1:5" ht="18" customHeight="1">
      <c r="A11" s="131" t="s">
        <v>1614</v>
      </c>
      <c r="B11" s="146"/>
      <c r="C11" s="146"/>
      <c r="D11" s="146"/>
      <c r="E11" s="146"/>
    </row>
    <row r="12" spans="1:5" ht="18" customHeight="1">
      <c r="A12" s="131" t="s">
        <v>1615</v>
      </c>
      <c r="B12" s="146"/>
      <c r="C12" s="146"/>
      <c r="D12" s="146"/>
      <c r="E12" s="146"/>
    </row>
    <row r="13" spans="1:5" ht="18" customHeight="1">
      <c r="A13" s="131" t="s">
        <v>1616</v>
      </c>
      <c r="B13" s="146"/>
      <c r="C13" s="146"/>
      <c r="D13" s="146"/>
      <c r="E13" s="146"/>
    </row>
    <row r="14" spans="1:5" ht="18" customHeight="1">
      <c r="A14" s="131" t="s">
        <v>1617</v>
      </c>
      <c r="B14" s="146"/>
      <c r="C14" s="146"/>
      <c r="D14" s="146"/>
      <c r="E14" s="146"/>
    </row>
    <row r="15" spans="1:5" ht="18" customHeight="1">
      <c r="A15" s="131" t="s">
        <v>1618</v>
      </c>
      <c r="B15" s="146"/>
      <c r="C15" s="146"/>
      <c r="D15" s="146"/>
      <c r="E15" s="146"/>
    </row>
    <row r="16" spans="1:5" ht="18" customHeight="1">
      <c r="A16" s="131" t="s">
        <v>1619</v>
      </c>
      <c r="B16" s="146"/>
      <c r="C16" s="146"/>
      <c r="D16" s="146"/>
      <c r="E16" s="146"/>
    </row>
    <row r="17" spans="1:5" ht="18" customHeight="1">
      <c r="A17" s="131" t="s">
        <v>1620</v>
      </c>
      <c r="B17" s="146"/>
      <c r="C17" s="146"/>
      <c r="D17" s="146"/>
      <c r="E17" s="146"/>
    </row>
    <row r="18" spans="1:5" ht="18" customHeight="1">
      <c r="A18" s="131" t="s">
        <v>1621</v>
      </c>
      <c r="B18" s="146"/>
      <c r="C18" s="146"/>
      <c r="D18" s="146"/>
      <c r="E18" s="146"/>
    </row>
    <row r="19" spans="1:5" ht="18" customHeight="1">
      <c r="A19" s="150" t="s">
        <v>1622</v>
      </c>
      <c r="B19" s="146"/>
      <c r="C19" s="146"/>
      <c r="D19" s="146"/>
      <c r="E19" s="146"/>
    </row>
    <row r="20" spans="1:5" ht="18" customHeight="1">
      <c r="A20" s="131" t="s">
        <v>1623</v>
      </c>
      <c r="B20" s="146"/>
      <c r="C20" s="146"/>
      <c r="D20" s="146"/>
      <c r="E20" s="146"/>
    </row>
    <row r="21" spans="1:5" ht="18" customHeight="1">
      <c r="A21" s="131" t="s">
        <v>1624</v>
      </c>
      <c r="B21" s="146"/>
      <c r="C21" s="146"/>
      <c r="D21" s="146"/>
      <c r="E21" s="146"/>
    </row>
    <row r="22" spans="1:5" ht="18" customHeight="1">
      <c r="A22" s="131" t="s">
        <v>1625</v>
      </c>
      <c r="B22" s="146"/>
      <c r="C22" s="146"/>
      <c r="D22" s="146"/>
      <c r="E22" s="146"/>
    </row>
    <row r="23" spans="1:5" ht="18" customHeight="1">
      <c r="A23" s="131" t="s">
        <v>1626</v>
      </c>
      <c r="B23" s="147"/>
      <c r="C23" s="147"/>
      <c r="D23" s="147"/>
      <c r="E23" s="147"/>
    </row>
    <row r="24" spans="1:5" ht="18" customHeight="1">
      <c r="A24" s="150" t="s">
        <v>1627</v>
      </c>
      <c r="B24" s="147"/>
      <c r="C24" s="147"/>
      <c r="D24" s="147"/>
      <c r="E24" s="147"/>
    </row>
    <row r="25" spans="1:5" ht="18" customHeight="1">
      <c r="A25" s="131" t="s">
        <v>1628</v>
      </c>
      <c r="B25" s="147"/>
      <c r="C25" s="147"/>
      <c r="D25" s="147"/>
      <c r="E25" s="147"/>
    </row>
    <row r="26" spans="1:5" ht="18" customHeight="1">
      <c r="A26" s="150" t="s">
        <v>1629</v>
      </c>
      <c r="B26" s="147"/>
      <c r="C26" s="147"/>
      <c r="D26" s="147"/>
      <c r="E26" s="147"/>
    </row>
    <row r="27" spans="1:5" ht="18" customHeight="1">
      <c r="A27" s="131" t="s">
        <v>1630</v>
      </c>
      <c r="B27" s="147"/>
      <c r="C27" s="147"/>
      <c r="D27" s="147"/>
      <c r="E27" s="147"/>
    </row>
    <row r="28" spans="1:5" ht="18" customHeight="1">
      <c r="A28" s="150" t="s">
        <v>1631</v>
      </c>
      <c r="B28" s="147"/>
      <c r="C28" s="147"/>
      <c r="D28" s="147"/>
      <c r="E28" s="147"/>
    </row>
    <row r="29" spans="1:5" ht="18" customHeight="1">
      <c r="A29" s="150" t="s">
        <v>1632</v>
      </c>
      <c r="B29" s="147"/>
      <c r="C29" s="147"/>
      <c r="D29" s="147"/>
      <c r="E29" s="147"/>
    </row>
    <row r="30" spans="1:5" ht="18" customHeight="1">
      <c r="A30" s="131" t="s">
        <v>1633</v>
      </c>
      <c r="B30" s="147"/>
      <c r="C30" s="147"/>
      <c r="D30" s="147"/>
      <c r="E30" s="147"/>
    </row>
    <row r="31" spans="1:5" ht="18" customHeight="1">
      <c r="A31" s="150" t="s">
        <v>1634</v>
      </c>
      <c r="B31" s="147"/>
      <c r="C31" s="147"/>
      <c r="D31" s="147"/>
      <c r="E31" s="147"/>
    </row>
    <row r="32" spans="1:5" ht="18" customHeight="1">
      <c r="A32" s="150" t="s">
        <v>1635</v>
      </c>
      <c r="B32" s="147"/>
      <c r="C32" s="147"/>
      <c r="D32" s="147"/>
      <c r="E32" s="147"/>
    </row>
    <row r="33" spans="1:5" ht="18" customHeight="1">
      <c r="A33" s="150" t="s">
        <v>1636</v>
      </c>
      <c r="B33" s="147"/>
      <c r="C33" s="147"/>
      <c r="D33" s="147"/>
      <c r="E33" s="147"/>
    </row>
    <row r="34" spans="1:5" ht="18" customHeight="1">
      <c r="A34" s="150" t="s">
        <v>1637</v>
      </c>
      <c r="B34" s="147"/>
      <c r="C34" s="147"/>
      <c r="D34" s="147"/>
      <c r="E34" s="147"/>
    </row>
    <row r="35" spans="1:5" ht="18" customHeight="1">
      <c r="A35" s="148" t="s">
        <v>1574</v>
      </c>
      <c r="B35" s="147"/>
      <c r="C35" s="147"/>
      <c r="D35" s="147"/>
      <c r="E35" s="147"/>
    </row>
    <row r="36" spans="1:5" ht="18" customHeight="1">
      <c r="A36" s="134" t="s">
        <v>1638</v>
      </c>
      <c r="B36" s="147"/>
      <c r="C36" s="147"/>
      <c r="D36" s="147"/>
      <c r="E36" s="147"/>
    </row>
    <row r="37" spans="1:5" ht="18" customHeight="1">
      <c r="A37" s="134" t="s">
        <v>1639</v>
      </c>
      <c r="B37" s="147"/>
      <c r="C37" s="147"/>
      <c r="D37" s="147"/>
      <c r="E37" s="147"/>
    </row>
    <row r="38" spans="1:5" ht="18" customHeight="1">
      <c r="A38" s="152" t="s">
        <v>1640</v>
      </c>
      <c r="B38" s="147"/>
      <c r="C38" s="147"/>
      <c r="D38" s="147"/>
      <c r="E38" s="147"/>
    </row>
    <row r="39" spans="1:5" ht="18" customHeight="1">
      <c r="A39" s="134" t="s">
        <v>1641</v>
      </c>
      <c r="B39" s="147"/>
      <c r="C39" s="147"/>
      <c r="D39" s="147"/>
      <c r="E39" s="147"/>
    </row>
    <row r="40" spans="1:5" ht="18" customHeight="1">
      <c r="A40" s="150" t="s">
        <v>1642</v>
      </c>
      <c r="B40" s="147"/>
      <c r="C40" s="147"/>
      <c r="D40" s="147"/>
      <c r="E40" s="147"/>
    </row>
    <row r="41" spans="1:5" ht="18" customHeight="1">
      <c r="A41" s="150" t="s">
        <v>1643</v>
      </c>
      <c r="B41" s="147"/>
      <c r="C41" s="147"/>
      <c r="D41" s="147"/>
      <c r="E41" s="147"/>
    </row>
    <row r="42" spans="1:5" ht="18" customHeight="1">
      <c r="A42" s="133" t="s">
        <v>1644</v>
      </c>
      <c r="B42" s="147"/>
      <c r="C42" s="147"/>
      <c r="D42" s="147"/>
      <c r="E42" s="147"/>
    </row>
    <row r="43" spans="1:5" ht="18" customHeight="1">
      <c r="A43" s="150" t="s">
        <v>1645</v>
      </c>
      <c r="B43" s="147"/>
      <c r="C43" s="147"/>
      <c r="D43" s="147"/>
      <c r="E43" s="147"/>
    </row>
    <row r="44" spans="1:5" ht="18" customHeight="1">
      <c r="A44" s="131" t="s">
        <v>1646</v>
      </c>
      <c r="B44" s="147"/>
      <c r="C44" s="147"/>
      <c r="D44" s="147"/>
      <c r="E44" s="147"/>
    </row>
    <row r="45" spans="1:5" ht="18" customHeight="1">
      <c r="A45" s="150" t="s">
        <v>1647</v>
      </c>
      <c r="B45" s="147"/>
      <c r="C45" s="147"/>
      <c r="D45" s="147"/>
      <c r="E45" s="147"/>
    </row>
    <row r="46" spans="1:5" ht="18" customHeight="1">
      <c r="A46" s="131" t="s">
        <v>1648</v>
      </c>
      <c r="B46" s="147"/>
      <c r="C46" s="147"/>
      <c r="D46" s="147"/>
      <c r="E46" s="147"/>
    </row>
    <row r="47" spans="1:5" ht="18" customHeight="1">
      <c r="A47" s="131" t="s">
        <v>1649</v>
      </c>
      <c r="B47" s="147"/>
      <c r="C47" s="147"/>
      <c r="D47" s="147"/>
      <c r="E47" s="147"/>
    </row>
    <row r="48" spans="1:5" ht="18" customHeight="1">
      <c r="A48" s="150" t="s">
        <v>1650</v>
      </c>
      <c r="B48" s="147"/>
      <c r="C48" s="147"/>
      <c r="D48" s="147"/>
      <c r="E48" s="147"/>
    </row>
    <row r="49" spans="1:5" ht="18" customHeight="1">
      <c r="A49" s="131" t="s">
        <v>1651</v>
      </c>
      <c r="B49" s="147"/>
      <c r="C49" s="147"/>
      <c r="D49" s="147"/>
      <c r="E49" s="147"/>
    </row>
    <row r="50" spans="1:5" ht="18" customHeight="1">
      <c r="A50" s="131" t="s">
        <v>1652</v>
      </c>
      <c r="B50" s="147"/>
      <c r="C50" s="147"/>
      <c r="D50" s="147"/>
      <c r="E50" s="147"/>
    </row>
    <row r="51" spans="1:5" ht="18" customHeight="1">
      <c r="A51" s="150" t="s">
        <v>1653</v>
      </c>
      <c r="B51" s="147"/>
      <c r="C51" s="147"/>
      <c r="D51" s="147"/>
      <c r="E51" s="147"/>
    </row>
    <row r="52" spans="1:5" ht="18" customHeight="1">
      <c r="A52" s="150" t="s">
        <v>1654</v>
      </c>
      <c r="B52" s="147"/>
      <c r="C52" s="147"/>
      <c r="D52" s="147"/>
      <c r="E52" s="147"/>
    </row>
    <row r="54" ht="19.5" customHeight="1">
      <c r="A54" s="149" t="s">
        <v>1575</v>
      </c>
    </row>
  </sheetData>
  <sheetProtection/>
  <mergeCells count="2">
    <mergeCell ref="A1:E1"/>
    <mergeCell ref="C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4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22.50390625" style="0" customWidth="1"/>
    <col min="2" max="2" width="20.125" style="0" customWidth="1"/>
    <col min="3" max="3" width="21.25390625" style="0" customWidth="1"/>
    <col min="4" max="4" width="19.875" style="0" customWidth="1"/>
    <col min="5" max="5" width="16.375" style="0" customWidth="1"/>
  </cols>
  <sheetData>
    <row r="1" spans="1:5" ht="35.25" customHeight="1">
      <c r="A1" s="220" t="s">
        <v>1656</v>
      </c>
      <c r="B1" s="220"/>
      <c r="C1" s="220"/>
      <c r="D1" s="220"/>
      <c r="E1" s="220"/>
    </row>
    <row r="2" spans="1:5" ht="48.75" customHeight="1">
      <c r="A2" s="1"/>
      <c r="B2" s="1"/>
      <c r="C2" s="1"/>
      <c r="D2" s="1"/>
      <c r="E2" s="2" t="s">
        <v>438</v>
      </c>
    </row>
    <row r="3" spans="1:5" ht="56.25" customHeight="1">
      <c r="A3" s="3" t="s">
        <v>439</v>
      </c>
      <c r="B3" s="3" t="s">
        <v>440</v>
      </c>
      <c r="C3" s="3" t="s">
        <v>441</v>
      </c>
      <c r="D3" s="3" t="s">
        <v>442</v>
      </c>
      <c r="E3" s="4" t="s">
        <v>443</v>
      </c>
    </row>
    <row r="4" spans="1:5" ht="56.25" customHeight="1">
      <c r="A4" s="5" t="s">
        <v>445</v>
      </c>
      <c r="B4" s="6">
        <v>84995</v>
      </c>
      <c r="C4" s="6">
        <v>93418</v>
      </c>
      <c r="D4" s="6">
        <v>93729</v>
      </c>
      <c r="E4" s="7">
        <f>C4/D4*100%</f>
        <v>0.9966819234175122</v>
      </c>
    </row>
  </sheetData>
  <sheetProtection/>
  <mergeCells count="1">
    <mergeCell ref="A1:E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80"/>
  <sheetViews>
    <sheetView showZeros="0" zoomScaleSheetLayoutView="100" zoomScalePageLayoutView="0" workbookViewId="0" topLeftCell="A1">
      <selection activeCell="A1" sqref="A1:J1"/>
    </sheetView>
  </sheetViews>
  <sheetFormatPr defaultColWidth="8.75390625" defaultRowHeight="14.25"/>
  <cols>
    <col min="1" max="1" width="34.375" style="8" customWidth="1"/>
    <col min="2" max="4" width="8.625" style="8" customWidth="1"/>
    <col min="5" max="5" width="8.625" style="20" customWidth="1"/>
    <col min="6" max="6" width="48.375" style="8" customWidth="1"/>
    <col min="7" max="9" width="8.625" style="8" customWidth="1"/>
    <col min="10" max="10" width="8.625" style="20" customWidth="1"/>
    <col min="11" max="16384" width="8.75390625" style="8" customWidth="1"/>
  </cols>
  <sheetData>
    <row r="1" spans="1:10" ht="25.5" customHeight="1">
      <c r="A1" s="221" t="s">
        <v>1700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5:10" s="19" customFormat="1" ht="16.5" customHeight="1">
      <c r="E2" s="21"/>
      <c r="G2" s="222" t="s">
        <v>75</v>
      </c>
      <c r="H2" s="222"/>
      <c r="I2" s="222"/>
      <c r="J2" s="222"/>
    </row>
    <row r="3" spans="1:10" ht="40.5">
      <c r="A3" s="22" t="s">
        <v>0</v>
      </c>
      <c r="B3" s="22" t="s">
        <v>1</v>
      </c>
      <c r="C3" s="22" t="s">
        <v>410</v>
      </c>
      <c r="D3" s="22" t="s">
        <v>2</v>
      </c>
      <c r="E3" s="22" t="s">
        <v>3</v>
      </c>
      <c r="F3" s="22" t="s">
        <v>0</v>
      </c>
      <c r="G3" s="22" t="s">
        <v>1</v>
      </c>
      <c r="H3" s="22" t="s">
        <v>410</v>
      </c>
      <c r="I3" s="22" t="s">
        <v>2</v>
      </c>
      <c r="J3" s="22" t="s">
        <v>3</v>
      </c>
    </row>
    <row r="4" spans="1:12" ht="18" customHeight="1">
      <c r="A4" s="106" t="s">
        <v>1424</v>
      </c>
      <c r="B4" s="101"/>
      <c r="C4" s="101"/>
      <c r="D4" s="101"/>
      <c r="E4" s="97"/>
      <c r="F4" s="95" t="s">
        <v>1366</v>
      </c>
      <c r="G4" s="98">
        <f>SUM(G5,G9)</f>
        <v>68</v>
      </c>
      <c r="H4" s="98">
        <f>SUM(H5,H9)</f>
        <v>0</v>
      </c>
      <c r="I4" s="98">
        <f>SUM(I5,I9)</f>
        <v>45</v>
      </c>
      <c r="J4" s="102">
        <f>(I4-G4)/G4*100</f>
        <v>-33.82352941176471</v>
      </c>
      <c r="K4" s="32"/>
      <c r="L4" s="32"/>
    </row>
    <row r="5" spans="1:12" ht="18" customHeight="1">
      <c r="A5" s="106" t="s">
        <v>1425</v>
      </c>
      <c r="B5" s="101"/>
      <c r="C5" s="101"/>
      <c r="D5" s="101"/>
      <c r="E5" s="97"/>
      <c r="F5" s="95" t="s">
        <v>1368</v>
      </c>
      <c r="G5" s="98">
        <f>SUM(G6:G8)</f>
        <v>43</v>
      </c>
      <c r="H5" s="98">
        <f>SUM(H6:H8)</f>
        <v>0</v>
      </c>
      <c r="I5" s="98">
        <f>SUM(I6:I8)</f>
        <v>14</v>
      </c>
      <c r="J5" s="102">
        <f aca="true" t="shared" si="0" ref="J5:J62">(I5-G5)/G5*100</f>
        <v>-67.44186046511628</v>
      </c>
      <c r="K5" s="32"/>
      <c r="L5" s="32"/>
    </row>
    <row r="6" spans="1:12" ht="18" customHeight="1">
      <c r="A6" s="107" t="s">
        <v>411</v>
      </c>
      <c r="B6" s="101"/>
      <c r="C6" s="101"/>
      <c r="D6" s="101"/>
      <c r="E6" s="97"/>
      <c r="F6" s="95" t="s">
        <v>1369</v>
      </c>
      <c r="G6" s="98"/>
      <c r="H6" s="98"/>
      <c r="I6" s="98">
        <v>3</v>
      </c>
      <c r="J6" s="102"/>
      <c r="K6" s="32"/>
      <c r="L6" s="32"/>
    </row>
    <row r="7" spans="1:12" ht="18" customHeight="1">
      <c r="A7" s="107" t="s">
        <v>412</v>
      </c>
      <c r="B7" s="101"/>
      <c r="C7" s="101"/>
      <c r="D7" s="101"/>
      <c r="E7" s="97"/>
      <c r="F7" s="95" t="s">
        <v>1370</v>
      </c>
      <c r="G7" s="98"/>
      <c r="H7" s="98"/>
      <c r="I7" s="98">
        <v>5</v>
      </c>
      <c r="J7" s="102"/>
      <c r="K7" s="32"/>
      <c r="L7" s="32"/>
    </row>
    <row r="8" spans="1:12" ht="18" customHeight="1">
      <c r="A8" s="108" t="s">
        <v>1422</v>
      </c>
      <c r="B8" s="101">
        <v>1218</v>
      </c>
      <c r="C8" s="101">
        <v>300</v>
      </c>
      <c r="D8" s="101"/>
      <c r="E8" s="97">
        <f aca="true" t="shared" si="1" ref="E8:E16">(D8-B8)/B8*100</f>
        <v>-100</v>
      </c>
      <c r="F8" s="95" t="s">
        <v>1371</v>
      </c>
      <c r="G8" s="98">
        <v>43</v>
      </c>
      <c r="H8" s="98"/>
      <c r="I8" s="98">
        <v>6</v>
      </c>
      <c r="J8" s="102">
        <f t="shared" si="0"/>
        <v>-86.04651162790698</v>
      </c>
      <c r="K8" s="32"/>
      <c r="L8" s="32"/>
    </row>
    <row r="9" spans="1:12" ht="18" customHeight="1">
      <c r="A9" s="108" t="s">
        <v>1423</v>
      </c>
      <c r="B9" s="101">
        <v>91</v>
      </c>
      <c r="C9" s="101">
        <v>50</v>
      </c>
      <c r="D9" s="101"/>
      <c r="E9" s="97">
        <f t="shared" si="1"/>
        <v>-100</v>
      </c>
      <c r="F9" s="95" t="s">
        <v>1367</v>
      </c>
      <c r="G9" s="98">
        <f>SUM(G10)</f>
        <v>25</v>
      </c>
      <c r="H9" s="98">
        <f>SUM(H10)</f>
        <v>0</v>
      </c>
      <c r="I9" s="98">
        <f>SUM(I10)</f>
        <v>31</v>
      </c>
      <c r="J9" s="102">
        <f t="shared" si="0"/>
        <v>24</v>
      </c>
      <c r="K9" s="32"/>
      <c r="L9" s="32"/>
    </row>
    <row r="10" spans="1:12" ht="18" customHeight="1">
      <c r="A10" s="104" t="s">
        <v>1426</v>
      </c>
      <c r="B10" s="101">
        <f>SUM(B11:B15)</f>
        <v>27055</v>
      </c>
      <c r="C10" s="101">
        <f>SUM(C11:C15)</f>
        <v>30000</v>
      </c>
      <c r="D10" s="101">
        <f>SUM(D11:D15)</f>
        <v>28712</v>
      </c>
      <c r="E10" s="97">
        <f t="shared" si="1"/>
        <v>6.124561079282942</v>
      </c>
      <c r="F10" s="95" t="s">
        <v>1372</v>
      </c>
      <c r="G10" s="98">
        <v>25</v>
      </c>
      <c r="H10" s="98"/>
      <c r="I10" s="98">
        <v>31</v>
      </c>
      <c r="J10" s="102">
        <f t="shared" si="0"/>
        <v>24</v>
      </c>
      <c r="K10" s="32"/>
      <c r="L10" s="32"/>
    </row>
    <row r="11" spans="1:12" ht="18" customHeight="1">
      <c r="A11" s="104" t="s">
        <v>1427</v>
      </c>
      <c r="B11" s="101">
        <v>26469</v>
      </c>
      <c r="C11" s="101">
        <v>30000</v>
      </c>
      <c r="D11" s="101">
        <v>21768</v>
      </c>
      <c r="E11" s="97">
        <f t="shared" si="1"/>
        <v>-17.76039895727077</v>
      </c>
      <c r="F11" s="95" t="s">
        <v>1373</v>
      </c>
      <c r="G11" s="98">
        <f>SUM(G12,G15)</f>
        <v>1360</v>
      </c>
      <c r="H11" s="98">
        <f>SUM(H12,H15)</f>
        <v>0</v>
      </c>
      <c r="I11" s="98">
        <f>SUM(I12,I15)</f>
        <v>1762</v>
      </c>
      <c r="J11" s="102">
        <f t="shared" si="0"/>
        <v>29.558823529411764</v>
      </c>
      <c r="K11" s="32"/>
      <c r="L11" s="32"/>
    </row>
    <row r="12" spans="1:12" ht="18" customHeight="1">
      <c r="A12" s="104" t="s">
        <v>1428</v>
      </c>
      <c r="B12" s="101">
        <v>380</v>
      </c>
      <c r="C12" s="101"/>
      <c r="D12" s="101">
        <v>7062</v>
      </c>
      <c r="E12" s="97">
        <f t="shared" si="1"/>
        <v>1758.421052631579</v>
      </c>
      <c r="F12" s="24" t="s">
        <v>413</v>
      </c>
      <c r="G12" s="98">
        <f>SUM(G13:G14)</f>
        <v>1260</v>
      </c>
      <c r="H12" s="98">
        <f>SUM(H13:H14)</f>
        <v>0</v>
      </c>
      <c r="I12" s="98">
        <f>SUM(I13:I14)</f>
        <v>1742</v>
      </c>
      <c r="J12" s="102">
        <f t="shared" si="0"/>
        <v>38.25396825396825</v>
      </c>
      <c r="K12" s="32"/>
      <c r="L12" s="32"/>
    </row>
    <row r="13" spans="1:12" ht="18" customHeight="1">
      <c r="A13" s="104" t="s">
        <v>1429</v>
      </c>
      <c r="B13" s="101">
        <v>475</v>
      </c>
      <c r="C13" s="101"/>
      <c r="D13" s="101">
        <v>148</v>
      </c>
      <c r="E13" s="97">
        <f t="shared" si="1"/>
        <v>-68.84210526315789</v>
      </c>
      <c r="F13" s="95" t="s">
        <v>1374</v>
      </c>
      <c r="G13" s="98"/>
      <c r="H13" s="98"/>
      <c r="I13" s="98">
        <v>741</v>
      </c>
      <c r="J13" s="102"/>
      <c r="K13" s="32"/>
      <c r="L13" s="32"/>
    </row>
    <row r="14" spans="1:12" ht="18" customHeight="1">
      <c r="A14" s="104" t="s">
        <v>1430</v>
      </c>
      <c r="B14" s="101">
        <v>-304</v>
      </c>
      <c r="C14" s="101"/>
      <c r="D14" s="101">
        <v>-360</v>
      </c>
      <c r="E14" s="97">
        <f t="shared" si="1"/>
        <v>18.421052631578945</v>
      </c>
      <c r="F14" s="95" t="s">
        <v>1375</v>
      </c>
      <c r="G14" s="98">
        <v>1260</v>
      </c>
      <c r="H14" s="98"/>
      <c r="I14" s="98">
        <v>1001</v>
      </c>
      <c r="J14" s="102">
        <f t="shared" si="0"/>
        <v>-20.555555555555554</v>
      </c>
      <c r="K14" s="32"/>
      <c r="L14" s="32"/>
    </row>
    <row r="15" spans="1:12" ht="18" customHeight="1">
      <c r="A15" s="104" t="s">
        <v>1431</v>
      </c>
      <c r="B15" s="101">
        <v>35</v>
      </c>
      <c r="C15" s="101"/>
      <c r="D15" s="101">
        <v>94</v>
      </c>
      <c r="E15" s="97">
        <f t="shared" si="1"/>
        <v>168.57142857142858</v>
      </c>
      <c r="F15" s="24" t="s">
        <v>414</v>
      </c>
      <c r="G15" s="98">
        <f>SUM(G16)</f>
        <v>100</v>
      </c>
      <c r="H15" s="98">
        <f>SUM(H16)</f>
        <v>0</v>
      </c>
      <c r="I15" s="98">
        <f>SUM(I16)</f>
        <v>20</v>
      </c>
      <c r="J15" s="102">
        <f t="shared" si="0"/>
        <v>-80</v>
      </c>
      <c r="K15" s="32"/>
      <c r="L15" s="32"/>
    </row>
    <row r="16" spans="1:12" ht="18" customHeight="1">
      <c r="A16" s="105" t="s">
        <v>1432</v>
      </c>
      <c r="B16" s="101">
        <v>490</v>
      </c>
      <c r="C16" s="101">
        <v>400</v>
      </c>
      <c r="D16" s="101">
        <v>498</v>
      </c>
      <c r="E16" s="97">
        <f t="shared" si="1"/>
        <v>1.6326530612244898</v>
      </c>
      <c r="F16" s="95" t="s">
        <v>1376</v>
      </c>
      <c r="G16" s="98">
        <v>100</v>
      </c>
      <c r="H16" s="98"/>
      <c r="I16" s="98">
        <v>20</v>
      </c>
      <c r="J16" s="102">
        <f t="shared" si="0"/>
        <v>-80</v>
      </c>
      <c r="K16" s="32"/>
      <c r="L16" s="32"/>
    </row>
    <row r="17" spans="1:12" ht="18" customHeight="1">
      <c r="A17" s="105" t="s">
        <v>1433</v>
      </c>
      <c r="B17" s="101">
        <v>1197</v>
      </c>
      <c r="C17" s="101">
        <v>800</v>
      </c>
      <c r="D17" s="101">
        <v>850</v>
      </c>
      <c r="E17" s="97">
        <f>(D17-B17)/B17*100</f>
        <v>-28.989139515455303</v>
      </c>
      <c r="F17" s="95" t="s">
        <v>1408</v>
      </c>
      <c r="G17" s="99">
        <f>SUM(G18,G25,G26,G27,G31,G33)</f>
        <v>37015</v>
      </c>
      <c r="H17" s="99">
        <f>SUM(H18,H25,H26,H27,H31,H33)</f>
        <v>31550</v>
      </c>
      <c r="I17" s="99">
        <f>SUM(I18,I25,I26,I27,I31,I33)</f>
        <v>32320</v>
      </c>
      <c r="J17" s="102">
        <f t="shared" si="0"/>
        <v>-12.684047007969742</v>
      </c>
      <c r="K17" s="32"/>
      <c r="L17" s="32"/>
    </row>
    <row r="18" spans="1:12" ht="18" customHeight="1">
      <c r="A18" s="105" t="s">
        <v>1434</v>
      </c>
      <c r="B18" s="101"/>
      <c r="C18" s="101"/>
      <c r="D18" s="101">
        <v>2601</v>
      </c>
      <c r="E18" s="97"/>
      <c r="F18" s="95" t="s">
        <v>1381</v>
      </c>
      <c r="G18" s="98">
        <f>SUM(G19:G24)</f>
        <v>34822</v>
      </c>
      <c r="H18" s="98">
        <f>SUM(H19:H24)</f>
        <v>30000</v>
      </c>
      <c r="I18" s="98">
        <f>SUM(I19:I24)</f>
        <v>11408</v>
      </c>
      <c r="J18" s="102">
        <f t="shared" si="0"/>
        <v>-67.23910171730515</v>
      </c>
      <c r="K18" s="32"/>
      <c r="L18" s="32"/>
    </row>
    <row r="19" spans="1:12" ht="18" customHeight="1">
      <c r="A19" s="106"/>
      <c r="B19" s="101"/>
      <c r="C19" s="101"/>
      <c r="D19" s="101"/>
      <c r="E19" s="97"/>
      <c r="F19" s="95" t="s">
        <v>1377</v>
      </c>
      <c r="G19" s="98">
        <v>28250</v>
      </c>
      <c r="H19" s="98">
        <v>30000</v>
      </c>
      <c r="I19" s="98">
        <v>554</v>
      </c>
      <c r="J19" s="102">
        <f t="shared" si="0"/>
        <v>-98.03893805309734</v>
      </c>
      <c r="K19" s="32"/>
      <c r="L19" s="32"/>
    </row>
    <row r="20" spans="1:12" ht="18" customHeight="1">
      <c r="A20" s="106"/>
      <c r="B20" s="101"/>
      <c r="C20" s="101"/>
      <c r="D20" s="101"/>
      <c r="E20" s="97"/>
      <c r="F20" s="95" t="s">
        <v>1378</v>
      </c>
      <c r="G20" s="98">
        <v>1738</v>
      </c>
      <c r="H20" s="98"/>
      <c r="I20" s="98">
        <v>3207</v>
      </c>
      <c r="J20" s="102">
        <f t="shared" si="0"/>
        <v>84.52243958573072</v>
      </c>
      <c r="K20" s="32"/>
      <c r="L20" s="32"/>
    </row>
    <row r="21" spans="1:12" ht="18" customHeight="1">
      <c r="A21" s="107"/>
      <c r="B21" s="101"/>
      <c r="C21" s="101"/>
      <c r="D21" s="101"/>
      <c r="E21" s="97"/>
      <c r="F21" s="95" t="s">
        <v>1405</v>
      </c>
      <c r="G21" s="98">
        <v>31</v>
      </c>
      <c r="H21" s="98"/>
      <c r="I21" s="98"/>
      <c r="J21" s="102">
        <f t="shared" si="0"/>
        <v>-100</v>
      </c>
      <c r="K21" s="32"/>
      <c r="L21" s="32"/>
    </row>
    <row r="22" spans="1:12" ht="18" customHeight="1">
      <c r="A22" s="107"/>
      <c r="B22" s="101"/>
      <c r="C22" s="101"/>
      <c r="D22" s="101"/>
      <c r="E22" s="97"/>
      <c r="F22" s="95" t="s">
        <v>1379</v>
      </c>
      <c r="G22" s="98">
        <v>2203</v>
      </c>
      <c r="H22" s="98"/>
      <c r="I22" s="98">
        <v>6124</v>
      </c>
      <c r="J22" s="102">
        <f t="shared" si="0"/>
        <v>177.98456650022695</v>
      </c>
      <c r="K22" s="32"/>
      <c r="L22" s="32"/>
    </row>
    <row r="23" spans="1:12" ht="18" customHeight="1">
      <c r="A23" s="108"/>
      <c r="B23" s="101"/>
      <c r="C23" s="101"/>
      <c r="D23" s="101"/>
      <c r="E23" s="97"/>
      <c r="F23" s="95" t="s">
        <v>1406</v>
      </c>
      <c r="G23" s="98">
        <v>2600</v>
      </c>
      <c r="H23" s="98"/>
      <c r="I23" s="98"/>
      <c r="J23" s="102">
        <f t="shared" si="0"/>
        <v>-100</v>
      </c>
      <c r="K23" s="32"/>
      <c r="L23" s="32"/>
    </row>
    <row r="24" spans="1:12" ht="18" customHeight="1">
      <c r="A24" s="108"/>
      <c r="B24" s="101"/>
      <c r="C24" s="101"/>
      <c r="D24" s="101"/>
      <c r="E24" s="97"/>
      <c r="F24" s="95" t="s">
        <v>1380</v>
      </c>
      <c r="G24" s="98"/>
      <c r="H24" s="98"/>
      <c r="I24" s="98">
        <v>1523</v>
      </c>
      <c r="J24" s="102"/>
      <c r="K24" s="32"/>
      <c r="L24" s="32"/>
    </row>
    <row r="25" spans="1:12" ht="18" customHeight="1">
      <c r="A25" s="23"/>
      <c r="B25" s="101"/>
      <c r="C25" s="101"/>
      <c r="D25" s="101"/>
      <c r="E25" s="97"/>
      <c r="F25" s="95" t="s">
        <v>1382</v>
      </c>
      <c r="G25" s="98"/>
      <c r="H25" s="98">
        <v>300</v>
      </c>
      <c r="I25" s="98"/>
      <c r="J25" s="102"/>
      <c r="K25" s="32"/>
      <c r="L25" s="32"/>
    </row>
    <row r="26" spans="1:12" ht="18" customHeight="1">
      <c r="A26" s="23"/>
      <c r="B26" s="101"/>
      <c r="C26" s="101"/>
      <c r="D26" s="101"/>
      <c r="E26" s="97"/>
      <c r="F26" s="95" t="s">
        <v>1383</v>
      </c>
      <c r="G26" s="98">
        <v>956</v>
      </c>
      <c r="H26" s="98">
        <v>50</v>
      </c>
      <c r="I26" s="98">
        <v>1325</v>
      </c>
      <c r="J26" s="102">
        <f t="shared" si="0"/>
        <v>38.59832635983263</v>
      </c>
      <c r="K26" s="32"/>
      <c r="L26" s="32"/>
    </row>
    <row r="27" spans="2:12" ht="18" customHeight="1">
      <c r="B27" s="101"/>
      <c r="C27" s="101"/>
      <c r="D27" s="101"/>
      <c r="E27" s="97"/>
      <c r="F27" s="95" t="s">
        <v>1384</v>
      </c>
      <c r="G27" s="98">
        <f>SUM(G28:G30)</f>
        <v>262</v>
      </c>
      <c r="H27" s="98">
        <f>SUM(H28:H30)</f>
        <v>400</v>
      </c>
      <c r="I27" s="98">
        <f>SUM(I28:I30)</f>
        <v>493</v>
      </c>
      <c r="J27" s="102">
        <f t="shared" si="0"/>
        <v>88.16793893129771</v>
      </c>
      <c r="K27" s="32"/>
      <c r="L27" s="32"/>
    </row>
    <row r="28" spans="1:12" ht="18" customHeight="1">
      <c r="A28" s="23"/>
      <c r="B28" s="101"/>
      <c r="C28" s="101"/>
      <c r="D28" s="101"/>
      <c r="E28" s="97"/>
      <c r="F28" s="95" t="s">
        <v>1385</v>
      </c>
      <c r="G28" s="98">
        <v>19</v>
      </c>
      <c r="H28" s="98"/>
      <c r="I28" s="98">
        <v>127</v>
      </c>
      <c r="J28" s="102">
        <f t="shared" si="0"/>
        <v>568.421052631579</v>
      </c>
      <c r="K28" s="32"/>
      <c r="L28" s="32"/>
    </row>
    <row r="29" spans="1:12" ht="18" customHeight="1">
      <c r="A29" s="23"/>
      <c r="B29" s="101"/>
      <c r="C29" s="101"/>
      <c r="D29" s="101"/>
      <c r="E29" s="97"/>
      <c r="F29" s="95" t="s">
        <v>1386</v>
      </c>
      <c r="G29" s="98">
        <v>28</v>
      </c>
      <c r="H29" s="98"/>
      <c r="I29" s="98">
        <v>40</v>
      </c>
      <c r="J29" s="102">
        <f t="shared" si="0"/>
        <v>42.857142857142854</v>
      </c>
      <c r="K29" s="32"/>
      <c r="L29" s="32"/>
    </row>
    <row r="30" spans="1:12" ht="18" customHeight="1">
      <c r="A30" s="23"/>
      <c r="B30" s="101"/>
      <c r="C30" s="101"/>
      <c r="D30" s="101"/>
      <c r="E30" s="97"/>
      <c r="F30" s="95" t="s">
        <v>1387</v>
      </c>
      <c r="G30" s="98">
        <v>215</v>
      </c>
      <c r="H30" s="98">
        <v>400</v>
      </c>
      <c r="I30" s="98">
        <v>326</v>
      </c>
      <c r="J30" s="102">
        <f t="shared" si="0"/>
        <v>51.627906976744185</v>
      </c>
      <c r="K30" s="32"/>
      <c r="L30" s="32"/>
    </row>
    <row r="31" spans="1:12" ht="18" customHeight="1">
      <c r="A31" s="23"/>
      <c r="B31" s="101"/>
      <c r="C31" s="101"/>
      <c r="D31" s="101"/>
      <c r="E31" s="97"/>
      <c r="F31" s="95" t="s">
        <v>1388</v>
      </c>
      <c r="G31" s="98">
        <f>SUM(G32)</f>
        <v>975</v>
      </c>
      <c r="H31" s="98">
        <f>SUM(H32)</f>
        <v>800</v>
      </c>
      <c r="I31" s="98">
        <f>SUM(I32)</f>
        <v>1094</v>
      </c>
      <c r="J31" s="102">
        <f t="shared" si="0"/>
        <v>12.205128205128204</v>
      </c>
      <c r="K31" s="32"/>
      <c r="L31" s="32"/>
    </row>
    <row r="32" spans="1:12" ht="18" customHeight="1">
      <c r="A32" s="23"/>
      <c r="B32" s="101"/>
      <c r="C32" s="101"/>
      <c r="D32" s="101"/>
      <c r="E32" s="97"/>
      <c r="F32" s="95" t="s">
        <v>1389</v>
      </c>
      <c r="G32" s="98">
        <v>975</v>
      </c>
      <c r="H32" s="98">
        <v>800</v>
      </c>
      <c r="I32" s="98">
        <v>1094</v>
      </c>
      <c r="J32" s="102">
        <f t="shared" si="0"/>
        <v>12.205128205128204</v>
      </c>
      <c r="K32" s="32"/>
      <c r="L32" s="32"/>
    </row>
    <row r="33" spans="1:12" ht="18" customHeight="1">
      <c r="A33" s="23"/>
      <c r="B33" s="101"/>
      <c r="C33" s="101"/>
      <c r="D33" s="101"/>
      <c r="E33" s="97"/>
      <c r="F33" s="95" t="s">
        <v>1390</v>
      </c>
      <c r="G33" s="99">
        <f>SUM(G34)</f>
        <v>0</v>
      </c>
      <c r="H33" s="99">
        <f>SUM(H34)</f>
        <v>0</v>
      </c>
      <c r="I33" s="99">
        <f>SUM(I34)</f>
        <v>18000</v>
      </c>
      <c r="J33" s="102"/>
      <c r="K33" s="32"/>
      <c r="L33" s="32"/>
    </row>
    <row r="34" spans="1:12" ht="18" customHeight="1">
      <c r="A34" s="23"/>
      <c r="B34" s="101"/>
      <c r="C34" s="101"/>
      <c r="D34" s="101"/>
      <c r="E34" s="97"/>
      <c r="F34" s="95" t="s">
        <v>1391</v>
      </c>
      <c r="G34" s="100"/>
      <c r="H34" s="100"/>
      <c r="I34" s="100">
        <v>18000</v>
      </c>
      <c r="J34" s="102"/>
      <c r="K34" s="32"/>
      <c r="L34" s="32"/>
    </row>
    <row r="35" spans="1:12" ht="18" customHeight="1">
      <c r="A35" s="26"/>
      <c r="B35" s="103"/>
      <c r="C35" s="103"/>
      <c r="D35" s="103"/>
      <c r="E35" s="97"/>
      <c r="F35" s="95" t="s">
        <v>1407</v>
      </c>
      <c r="G35" s="99">
        <f>SUM(G36,G38)</f>
        <v>72</v>
      </c>
      <c r="H35" s="99">
        <f>SUM(H36,H38)</f>
        <v>0</v>
      </c>
      <c r="I35" s="99">
        <f>SUM(I36,I38)</f>
        <v>209</v>
      </c>
      <c r="J35" s="102">
        <f t="shared" si="0"/>
        <v>190.27777777777777</v>
      </c>
      <c r="K35" s="32"/>
      <c r="L35" s="32"/>
    </row>
    <row r="36" spans="2:12" ht="18" customHeight="1">
      <c r="B36" s="103"/>
      <c r="C36" s="103"/>
      <c r="D36" s="103"/>
      <c r="E36" s="97"/>
      <c r="F36" s="95" t="s">
        <v>1392</v>
      </c>
      <c r="G36" s="99">
        <f>SUM(G37)</f>
        <v>32</v>
      </c>
      <c r="H36" s="99">
        <f>SUM(H37)</f>
        <v>0</v>
      </c>
      <c r="I36" s="99">
        <f>SUM(I37)</f>
        <v>209</v>
      </c>
      <c r="J36" s="102">
        <f t="shared" si="0"/>
        <v>553.125</v>
      </c>
      <c r="K36" s="32"/>
      <c r="L36" s="32"/>
    </row>
    <row r="37" spans="1:12" ht="18" customHeight="1">
      <c r="A37" s="23"/>
      <c r="B37" s="103"/>
      <c r="C37" s="103"/>
      <c r="D37" s="103"/>
      <c r="E37" s="97"/>
      <c r="F37" s="95" t="s">
        <v>1375</v>
      </c>
      <c r="G37" s="99">
        <v>32</v>
      </c>
      <c r="H37" s="99"/>
      <c r="I37" s="99">
        <v>209</v>
      </c>
      <c r="J37" s="102">
        <f t="shared" si="0"/>
        <v>553.125</v>
      </c>
      <c r="K37" s="32"/>
      <c r="L37" s="32"/>
    </row>
    <row r="38" spans="1:12" ht="18" customHeight="1">
      <c r="A38" s="27"/>
      <c r="B38" s="103"/>
      <c r="C38" s="103"/>
      <c r="D38" s="103"/>
      <c r="E38" s="97"/>
      <c r="F38" s="95" t="s">
        <v>1409</v>
      </c>
      <c r="G38" s="99">
        <f>SUM(G39)</f>
        <v>40</v>
      </c>
      <c r="H38" s="99">
        <f>SUM(H39)</f>
        <v>0</v>
      </c>
      <c r="I38" s="99">
        <f>SUM(I39)</f>
        <v>0</v>
      </c>
      <c r="J38" s="102">
        <f t="shared" si="0"/>
        <v>-100</v>
      </c>
      <c r="K38" s="32"/>
      <c r="L38" s="32"/>
    </row>
    <row r="39" spans="1:12" ht="18" customHeight="1">
      <c r="A39" s="27"/>
      <c r="B39" s="103"/>
      <c r="C39" s="103"/>
      <c r="D39" s="103"/>
      <c r="E39" s="97"/>
      <c r="F39" s="95" t="s">
        <v>1410</v>
      </c>
      <c r="G39" s="98">
        <v>40</v>
      </c>
      <c r="H39" s="98"/>
      <c r="I39" s="98"/>
      <c r="J39" s="102">
        <f t="shared" si="0"/>
        <v>-100</v>
      </c>
      <c r="K39" s="32"/>
      <c r="L39" s="32"/>
    </row>
    <row r="40" spans="1:12" ht="18" customHeight="1">
      <c r="A40" s="27"/>
      <c r="B40" s="103"/>
      <c r="C40" s="103"/>
      <c r="D40" s="103"/>
      <c r="E40" s="97"/>
      <c r="F40" s="96" t="s">
        <v>1411</v>
      </c>
      <c r="G40" s="98">
        <f>SUM(G41,G43)</f>
        <v>428</v>
      </c>
      <c r="H40" s="98">
        <f>SUM(H41,H43)</f>
        <v>0</v>
      </c>
      <c r="I40" s="98">
        <f>SUM(I41,I43)</f>
        <v>519</v>
      </c>
      <c r="J40" s="102">
        <f t="shared" si="0"/>
        <v>21.261682242990652</v>
      </c>
      <c r="K40" s="32"/>
      <c r="L40" s="32"/>
    </row>
    <row r="41" spans="1:12" ht="18" customHeight="1">
      <c r="A41" s="24"/>
      <c r="B41" s="103"/>
      <c r="C41" s="103"/>
      <c r="D41" s="103"/>
      <c r="E41" s="97"/>
      <c r="F41" s="9" t="s">
        <v>415</v>
      </c>
      <c r="G41" s="98">
        <f>SUM(G42)</f>
        <v>26</v>
      </c>
      <c r="H41" s="98">
        <f>SUM(H42)</f>
        <v>0</v>
      </c>
      <c r="I41" s="98">
        <f>SUM(I42)</f>
        <v>0</v>
      </c>
      <c r="J41" s="102">
        <f t="shared" si="0"/>
        <v>-100</v>
      </c>
      <c r="K41" s="32"/>
      <c r="L41" s="32"/>
    </row>
    <row r="42" spans="1:12" ht="18" customHeight="1">
      <c r="A42" s="24"/>
      <c r="B42" s="103"/>
      <c r="C42" s="103"/>
      <c r="D42" s="103"/>
      <c r="E42" s="97"/>
      <c r="F42" s="96" t="s">
        <v>1414</v>
      </c>
      <c r="G42" s="98">
        <v>26</v>
      </c>
      <c r="H42" s="98"/>
      <c r="I42" s="98"/>
      <c r="J42" s="102">
        <f t="shared" si="0"/>
        <v>-100</v>
      </c>
      <c r="K42" s="32"/>
      <c r="L42" s="32"/>
    </row>
    <row r="43" spans="1:12" ht="18" customHeight="1">
      <c r="A43" s="24"/>
      <c r="B43" s="103"/>
      <c r="C43" s="103"/>
      <c r="D43" s="103"/>
      <c r="E43" s="97"/>
      <c r="F43" s="96" t="s">
        <v>1393</v>
      </c>
      <c r="G43" s="98">
        <f>SUM(G44:G50)</f>
        <v>402</v>
      </c>
      <c r="H43" s="98">
        <f>SUM(H44:H50)</f>
        <v>0</v>
      </c>
      <c r="I43" s="98">
        <f>SUM(I44:I50)</f>
        <v>519</v>
      </c>
      <c r="J43" s="102">
        <f t="shared" si="0"/>
        <v>29.1044776119403</v>
      </c>
      <c r="K43" s="32"/>
      <c r="L43" s="32"/>
    </row>
    <row r="44" spans="1:12" ht="18" customHeight="1">
      <c r="A44" s="24"/>
      <c r="B44" s="103"/>
      <c r="C44" s="103"/>
      <c r="D44" s="103"/>
      <c r="E44" s="97"/>
      <c r="F44" s="96" t="s">
        <v>1394</v>
      </c>
      <c r="G44" s="98">
        <v>212</v>
      </c>
      <c r="H44" s="98"/>
      <c r="I44" s="98">
        <v>330</v>
      </c>
      <c r="J44" s="102">
        <f t="shared" si="0"/>
        <v>55.660377358490564</v>
      </c>
      <c r="K44" s="32"/>
      <c r="L44" s="32"/>
    </row>
    <row r="45" spans="1:12" ht="18" customHeight="1">
      <c r="A45" s="24"/>
      <c r="B45" s="103"/>
      <c r="C45" s="103"/>
      <c r="D45" s="103"/>
      <c r="E45" s="97"/>
      <c r="F45" s="96" t="s">
        <v>1395</v>
      </c>
      <c r="G45" s="98">
        <v>58</v>
      </c>
      <c r="H45" s="98"/>
      <c r="I45" s="98">
        <v>38</v>
      </c>
      <c r="J45" s="102">
        <f t="shared" si="0"/>
        <v>-34.48275862068966</v>
      </c>
      <c r="K45" s="32"/>
      <c r="L45" s="32"/>
    </row>
    <row r="46" spans="1:12" ht="18" customHeight="1">
      <c r="A46" s="24"/>
      <c r="B46" s="103"/>
      <c r="C46" s="103"/>
      <c r="D46" s="103"/>
      <c r="E46" s="97"/>
      <c r="F46" s="96" t="s">
        <v>1415</v>
      </c>
      <c r="G46" s="98">
        <v>21</v>
      </c>
      <c r="H46" s="98"/>
      <c r="I46" s="98"/>
      <c r="J46" s="102">
        <f t="shared" si="0"/>
        <v>-100</v>
      </c>
      <c r="K46" s="32"/>
      <c r="L46" s="32"/>
    </row>
    <row r="47" spans="1:12" ht="18" customHeight="1">
      <c r="A47" s="24"/>
      <c r="B47" s="103"/>
      <c r="C47" s="103"/>
      <c r="D47" s="103"/>
      <c r="E47" s="97"/>
      <c r="F47" s="96" t="s">
        <v>1396</v>
      </c>
      <c r="G47" s="98">
        <v>38</v>
      </c>
      <c r="H47" s="98"/>
      <c r="I47" s="98">
        <v>84</v>
      </c>
      <c r="J47" s="102">
        <f t="shared" si="0"/>
        <v>121.05263157894737</v>
      </c>
      <c r="K47" s="32"/>
      <c r="L47" s="32"/>
    </row>
    <row r="48" spans="1:12" ht="18" customHeight="1">
      <c r="A48" s="24"/>
      <c r="B48" s="103"/>
      <c r="C48" s="103"/>
      <c r="D48" s="103"/>
      <c r="E48" s="97"/>
      <c r="F48" s="96" t="s">
        <v>1397</v>
      </c>
      <c r="G48" s="98">
        <v>48</v>
      </c>
      <c r="H48" s="98"/>
      <c r="I48" s="98">
        <v>40</v>
      </c>
      <c r="J48" s="102">
        <f t="shared" si="0"/>
        <v>-16.666666666666664</v>
      </c>
      <c r="K48" s="32"/>
      <c r="L48" s="32"/>
    </row>
    <row r="49" spans="1:12" ht="18" customHeight="1">
      <c r="A49" s="24"/>
      <c r="B49" s="103"/>
      <c r="C49" s="103"/>
      <c r="D49" s="103"/>
      <c r="E49" s="97"/>
      <c r="F49" s="96" t="s">
        <v>1398</v>
      </c>
      <c r="G49" s="98">
        <v>25</v>
      </c>
      <c r="H49" s="98"/>
      <c r="I49" s="98">
        <v>27</v>
      </c>
      <c r="J49" s="102">
        <f t="shared" si="0"/>
        <v>8</v>
      </c>
      <c r="K49" s="32"/>
      <c r="L49" s="32"/>
    </row>
    <row r="50" spans="1:12" ht="18" customHeight="1">
      <c r="A50" s="24"/>
      <c r="B50" s="103"/>
      <c r="C50" s="103"/>
      <c r="D50" s="103"/>
      <c r="E50" s="97"/>
      <c r="F50" s="96" t="s">
        <v>1416</v>
      </c>
      <c r="G50" s="98"/>
      <c r="H50" s="98"/>
      <c r="I50" s="98"/>
      <c r="J50" s="102"/>
      <c r="K50" s="32"/>
      <c r="L50" s="32"/>
    </row>
    <row r="51" spans="1:12" ht="18" customHeight="1">
      <c r="A51" s="27"/>
      <c r="B51" s="101"/>
      <c r="C51" s="101"/>
      <c r="D51" s="101"/>
      <c r="E51" s="111"/>
      <c r="F51" s="96" t="s">
        <v>1412</v>
      </c>
      <c r="G51" s="99">
        <f>SUM(G52)</f>
        <v>188</v>
      </c>
      <c r="H51" s="99">
        <f>SUM(H52)</f>
        <v>0</v>
      </c>
      <c r="I51" s="99">
        <f>SUM(I52)</f>
        <v>961</v>
      </c>
      <c r="J51" s="102">
        <f t="shared" si="0"/>
        <v>411.17021276595744</v>
      </c>
      <c r="K51" s="32"/>
      <c r="L51" s="32"/>
    </row>
    <row r="52" spans="1:12" ht="18" customHeight="1">
      <c r="A52" s="28"/>
      <c r="B52" s="103"/>
      <c r="C52" s="103"/>
      <c r="D52" s="103"/>
      <c r="E52" s="97"/>
      <c r="F52" s="96" t="s">
        <v>1399</v>
      </c>
      <c r="G52" s="99">
        <f>SUM(G53:G55)</f>
        <v>188</v>
      </c>
      <c r="H52" s="99">
        <f>SUM(H53:H55)</f>
        <v>0</v>
      </c>
      <c r="I52" s="99">
        <f>SUM(I53:I55)</f>
        <v>961</v>
      </c>
      <c r="J52" s="102">
        <f t="shared" si="0"/>
        <v>411.17021276595744</v>
      </c>
      <c r="K52" s="32"/>
      <c r="L52" s="32"/>
    </row>
    <row r="53" spans="1:12" ht="18" customHeight="1">
      <c r="A53" s="28"/>
      <c r="B53" s="103"/>
      <c r="C53" s="103"/>
      <c r="D53" s="103"/>
      <c r="E53" s="97"/>
      <c r="F53" s="96" t="s">
        <v>1400</v>
      </c>
      <c r="G53" s="99">
        <v>188</v>
      </c>
      <c r="H53" s="99"/>
      <c r="I53" s="99">
        <v>239</v>
      </c>
      <c r="J53" s="102">
        <f t="shared" si="0"/>
        <v>27.127659574468083</v>
      </c>
      <c r="K53" s="32"/>
      <c r="L53" s="32"/>
    </row>
    <row r="54" spans="1:12" ht="18" customHeight="1">
      <c r="A54" s="28"/>
      <c r="B54" s="103"/>
      <c r="C54" s="103"/>
      <c r="D54" s="103"/>
      <c r="E54" s="97"/>
      <c r="F54" s="96" t="s">
        <v>1401</v>
      </c>
      <c r="G54" s="99"/>
      <c r="H54" s="99"/>
      <c r="I54" s="99">
        <v>383</v>
      </c>
      <c r="J54" s="102"/>
      <c r="K54" s="32"/>
      <c r="L54" s="32"/>
    </row>
    <row r="55" spans="1:12" ht="18" customHeight="1">
      <c r="A55" s="28"/>
      <c r="B55" s="103"/>
      <c r="C55" s="103"/>
      <c r="D55" s="103"/>
      <c r="E55" s="97"/>
      <c r="F55" s="96" t="s">
        <v>1402</v>
      </c>
      <c r="G55" s="99"/>
      <c r="H55" s="99"/>
      <c r="I55" s="99">
        <v>339</v>
      </c>
      <c r="J55" s="102"/>
      <c r="K55" s="32"/>
      <c r="L55" s="32"/>
    </row>
    <row r="56" spans="1:12" ht="18" customHeight="1">
      <c r="A56" s="27"/>
      <c r="B56" s="101"/>
      <c r="C56" s="101"/>
      <c r="D56" s="101"/>
      <c r="E56" s="111"/>
      <c r="F56" s="96" t="s">
        <v>1413</v>
      </c>
      <c r="G56" s="99">
        <f>SUM(G57)</f>
        <v>16</v>
      </c>
      <c r="H56" s="99">
        <f>SUM(H57)</f>
        <v>0</v>
      </c>
      <c r="I56" s="99">
        <f>SUM(I57)</f>
        <v>27</v>
      </c>
      <c r="J56" s="102">
        <f t="shared" si="0"/>
        <v>68.75</v>
      </c>
      <c r="K56" s="32"/>
      <c r="L56" s="32"/>
    </row>
    <row r="57" spans="1:12" ht="18" customHeight="1">
      <c r="A57" s="29"/>
      <c r="B57" s="103"/>
      <c r="C57" s="103"/>
      <c r="D57" s="103"/>
      <c r="E57" s="97"/>
      <c r="F57" s="96" t="s">
        <v>1403</v>
      </c>
      <c r="G57" s="99">
        <f>SUM(G58:G60)</f>
        <v>16</v>
      </c>
      <c r="H57" s="99">
        <f>SUM(H58:H60)</f>
        <v>0</v>
      </c>
      <c r="I57" s="99">
        <f>SUM(I58:I60)</f>
        <v>27</v>
      </c>
      <c r="J57" s="102">
        <f t="shared" si="0"/>
        <v>68.75</v>
      </c>
      <c r="K57" s="32"/>
      <c r="L57" s="32"/>
    </row>
    <row r="58" spans="1:12" ht="18" customHeight="1">
      <c r="A58" s="29"/>
      <c r="B58" s="103"/>
      <c r="C58" s="103"/>
      <c r="D58" s="103"/>
      <c r="E58" s="97"/>
      <c r="F58" s="96" t="s">
        <v>1417</v>
      </c>
      <c r="G58" s="99">
        <v>1</v>
      </c>
      <c r="H58" s="99"/>
      <c r="I58" s="99"/>
      <c r="J58" s="102">
        <f t="shared" si="0"/>
        <v>-100</v>
      </c>
      <c r="K58" s="32"/>
      <c r="L58" s="32"/>
    </row>
    <row r="59" spans="1:12" ht="18" customHeight="1">
      <c r="A59" s="29"/>
      <c r="B59" s="103"/>
      <c r="C59" s="103"/>
      <c r="D59" s="103"/>
      <c r="E59" s="97"/>
      <c r="F59" s="96" t="s">
        <v>1418</v>
      </c>
      <c r="G59" s="99">
        <v>15</v>
      </c>
      <c r="H59" s="99"/>
      <c r="I59" s="99"/>
      <c r="J59" s="102">
        <f t="shared" si="0"/>
        <v>-100</v>
      </c>
      <c r="K59" s="32"/>
      <c r="L59" s="32"/>
    </row>
    <row r="60" spans="1:12" ht="18" customHeight="1">
      <c r="A60" s="29"/>
      <c r="B60" s="103"/>
      <c r="C60" s="103"/>
      <c r="D60" s="103"/>
      <c r="E60" s="97"/>
      <c r="F60" s="96" t="s">
        <v>1404</v>
      </c>
      <c r="G60" s="99"/>
      <c r="H60" s="99"/>
      <c r="I60" s="99">
        <v>27</v>
      </c>
      <c r="J60" s="102"/>
      <c r="K60" s="32"/>
      <c r="L60" s="32"/>
    </row>
    <row r="61" spans="1:12" ht="18" customHeight="1">
      <c r="A61" s="28" t="s">
        <v>416</v>
      </c>
      <c r="B61" s="103">
        <f>SUM(B4:B10,B16,B17,B18)</f>
        <v>30051</v>
      </c>
      <c r="C61" s="103">
        <f>SUM(C4:C10,C16,C17,C18)</f>
        <v>31550</v>
      </c>
      <c r="D61" s="103">
        <f>SUM(D4:D10,D16,D17,D18)</f>
        <v>32661</v>
      </c>
      <c r="E61" s="97">
        <f aca="true" t="shared" si="2" ref="E61:E72">(D61-B61)/B61*100</f>
        <v>8.68523510032944</v>
      </c>
      <c r="F61" s="28" t="s">
        <v>417</v>
      </c>
      <c r="G61" s="98">
        <f>SUM(G4,G11,G17,G35,G40,G51,G56)</f>
        <v>39147</v>
      </c>
      <c r="H61" s="98">
        <f>SUM(H4,H11,H17,H35,H40,H51,H56)</f>
        <v>31550</v>
      </c>
      <c r="I61" s="98">
        <f>SUM(I4,I11,I17,I35,I40,I51,I56)</f>
        <v>35843</v>
      </c>
      <c r="J61" s="102">
        <f t="shared" si="0"/>
        <v>-8.4399826295757</v>
      </c>
      <c r="K61" s="32"/>
      <c r="L61" s="32"/>
    </row>
    <row r="62" spans="1:12" ht="18" customHeight="1">
      <c r="A62" s="29" t="s">
        <v>418</v>
      </c>
      <c r="B62" s="103">
        <f>SUM(B63,B74:B77)</f>
        <v>22666</v>
      </c>
      <c r="C62" s="103">
        <f>SUM(C63,C74:C77)</f>
        <v>0</v>
      </c>
      <c r="D62" s="103">
        <f>SUM(D63,D74:D77)</f>
        <v>35839</v>
      </c>
      <c r="E62" s="97">
        <f t="shared" si="2"/>
        <v>58.117885820171175</v>
      </c>
      <c r="F62" s="30" t="s">
        <v>419</v>
      </c>
      <c r="G62" s="98">
        <f>SUM(G63:G66,G68)</f>
        <v>13570</v>
      </c>
      <c r="H62" s="98">
        <f>SUM(H63:H66,H68)</f>
        <v>0</v>
      </c>
      <c r="I62" s="98">
        <f>SUM(I63:I66,I68)</f>
        <v>32657</v>
      </c>
      <c r="J62" s="102">
        <f t="shared" si="0"/>
        <v>140.65585851142225</v>
      </c>
      <c r="K62" s="32"/>
      <c r="L62" s="32"/>
    </row>
    <row r="63" spans="1:12" ht="18" customHeight="1">
      <c r="A63" s="24" t="s">
        <v>420</v>
      </c>
      <c r="B63" s="103">
        <f>SUM(B64:B73)</f>
        <v>5683</v>
      </c>
      <c r="C63" s="103">
        <f>SUM(C64:C73)</f>
        <v>0</v>
      </c>
      <c r="D63" s="103">
        <f>SUM(D64:D73)</f>
        <v>7922</v>
      </c>
      <c r="E63" s="97">
        <f t="shared" si="2"/>
        <v>39.398205173323944</v>
      </c>
      <c r="F63" s="24" t="s">
        <v>421</v>
      </c>
      <c r="G63" s="98"/>
      <c r="H63" s="98"/>
      <c r="I63" s="98"/>
      <c r="J63" s="102"/>
      <c r="K63" s="32"/>
      <c r="L63" s="32"/>
    </row>
    <row r="64" spans="1:12" ht="18" customHeight="1">
      <c r="A64" s="95" t="s">
        <v>1435</v>
      </c>
      <c r="B64" s="103">
        <v>43</v>
      </c>
      <c r="C64" s="103"/>
      <c r="D64" s="103">
        <v>14</v>
      </c>
      <c r="E64" s="97">
        <f t="shared" si="2"/>
        <v>-67.44186046511628</v>
      </c>
      <c r="F64" s="24" t="s">
        <v>422</v>
      </c>
      <c r="G64" s="98"/>
      <c r="H64" s="98"/>
      <c r="I64" s="98"/>
      <c r="J64" s="102"/>
      <c r="K64" s="32"/>
      <c r="L64" s="32"/>
    </row>
    <row r="65" spans="1:12" ht="18" customHeight="1">
      <c r="A65" s="95" t="s">
        <v>1441</v>
      </c>
      <c r="B65" s="103">
        <v>36</v>
      </c>
      <c r="C65" s="103"/>
      <c r="D65" s="103">
        <v>32</v>
      </c>
      <c r="E65" s="97">
        <f t="shared" si="2"/>
        <v>-11.11111111111111</v>
      </c>
      <c r="F65" s="95" t="s">
        <v>1419</v>
      </c>
      <c r="G65" s="98">
        <v>2291</v>
      </c>
      <c r="H65" s="98"/>
      <c r="I65" s="98">
        <v>28798</v>
      </c>
      <c r="J65" s="102">
        <f>(I65-G65)/G65*100</f>
        <v>1157.005674378001</v>
      </c>
      <c r="K65" s="32"/>
      <c r="L65" s="32"/>
    </row>
    <row r="66" spans="1:12" ht="18" customHeight="1">
      <c r="A66" s="95" t="s">
        <v>1436</v>
      </c>
      <c r="B66" s="103">
        <v>566</v>
      </c>
      <c r="C66" s="103"/>
      <c r="D66" s="103">
        <v>2126</v>
      </c>
      <c r="E66" s="97">
        <f t="shared" si="2"/>
        <v>275.6183745583039</v>
      </c>
      <c r="F66" s="24" t="s">
        <v>423</v>
      </c>
      <c r="G66" s="98">
        <f>SUM(G67)</f>
        <v>1362</v>
      </c>
      <c r="H66" s="98">
        <f>SUM(H67)</f>
        <v>0</v>
      </c>
      <c r="I66" s="98">
        <f>SUM(I67)</f>
        <v>0</v>
      </c>
      <c r="J66" s="102">
        <f>(I66-G66)/G66*100</f>
        <v>-100</v>
      </c>
      <c r="K66" s="32"/>
      <c r="L66" s="32"/>
    </row>
    <row r="67" spans="1:12" ht="18" customHeight="1">
      <c r="A67" s="95" t="s">
        <v>1437</v>
      </c>
      <c r="B67" s="103">
        <v>20</v>
      </c>
      <c r="C67" s="103"/>
      <c r="D67" s="103">
        <v>22</v>
      </c>
      <c r="E67" s="97">
        <f t="shared" si="2"/>
        <v>10</v>
      </c>
      <c r="F67" s="95" t="s">
        <v>1420</v>
      </c>
      <c r="G67" s="98">
        <v>1362</v>
      </c>
      <c r="H67" s="98"/>
      <c r="I67" s="98"/>
      <c r="J67" s="102">
        <f>(I67-G67)/G67*100</f>
        <v>-100</v>
      </c>
      <c r="K67" s="32"/>
      <c r="L67" s="32"/>
    </row>
    <row r="68" spans="1:12" ht="18" customHeight="1">
      <c r="A68" s="95" t="s">
        <v>1438</v>
      </c>
      <c r="B68" s="103">
        <v>2771</v>
      </c>
      <c r="C68" s="103"/>
      <c r="D68" s="103">
        <v>5001</v>
      </c>
      <c r="E68" s="97">
        <f t="shared" si="2"/>
        <v>80.47636232407072</v>
      </c>
      <c r="F68" s="95" t="s">
        <v>1421</v>
      </c>
      <c r="G68" s="98">
        <v>9917</v>
      </c>
      <c r="H68" s="98"/>
      <c r="I68" s="98">
        <v>3859</v>
      </c>
      <c r="J68" s="102">
        <f>(I68-G68)/G68*100</f>
        <v>-61.08702228496521</v>
      </c>
      <c r="K68" s="32"/>
      <c r="L68" s="32"/>
    </row>
    <row r="69" spans="1:12" ht="18" customHeight="1">
      <c r="A69" s="95" t="s">
        <v>1443</v>
      </c>
      <c r="B69" s="103">
        <v>1285</v>
      </c>
      <c r="C69" s="103"/>
      <c r="D69" s="103"/>
      <c r="E69" s="97">
        <f t="shared" si="2"/>
        <v>-100</v>
      </c>
      <c r="F69" s="27"/>
      <c r="G69" s="27"/>
      <c r="H69" s="27"/>
      <c r="I69" s="27"/>
      <c r="J69" s="153"/>
      <c r="K69" s="32"/>
      <c r="L69" s="32"/>
    </row>
    <row r="70" spans="1:12" ht="18" customHeight="1">
      <c r="A70" s="95" t="s">
        <v>1439</v>
      </c>
      <c r="B70" s="103">
        <v>175</v>
      </c>
      <c r="C70" s="103"/>
      <c r="D70" s="103">
        <v>309</v>
      </c>
      <c r="E70" s="97">
        <f t="shared" si="2"/>
        <v>76.57142857142857</v>
      </c>
      <c r="F70" s="27"/>
      <c r="G70" s="112"/>
      <c r="H70" s="112"/>
      <c r="I70" s="112"/>
      <c r="J70" s="113"/>
      <c r="K70" s="32"/>
      <c r="L70" s="32"/>
    </row>
    <row r="71" spans="1:12" ht="18" customHeight="1">
      <c r="A71" s="109" t="s">
        <v>1440</v>
      </c>
      <c r="B71" s="103">
        <v>40</v>
      </c>
      <c r="C71" s="103"/>
      <c r="D71" s="103"/>
      <c r="E71" s="97">
        <f t="shared" si="2"/>
        <v>-100</v>
      </c>
      <c r="F71" s="27"/>
      <c r="G71" s="112"/>
      <c r="H71" s="112"/>
      <c r="I71" s="112"/>
      <c r="J71" s="113"/>
      <c r="K71" s="32"/>
      <c r="L71" s="32"/>
    </row>
    <row r="72" spans="1:12" ht="18" customHeight="1">
      <c r="A72" s="95" t="s">
        <v>1442</v>
      </c>
      <c r="B72" s="103">
        <v>747</v>
      </c>
      <c r="C72" s="103"/>
      <c r="D72" s="103">
        <v>418</v>
      </c>
      <c r="E72" s="97">
        <f t="shared" si="2"/>
        <v>-44.042838018741634</v>
      </c>
      <c r="F72" s="24"/>
      <c r="G72" s="98"/>
      <c r="H72" s="98"/>
      <c r="I72" s="98"/>
      <c r="J72" s="102"/>
      <c r="K72" s="32"/>
      <c r="L72" s="32"/>
    </row>
    <row r="73" spans="1:12" ht="18" customHeight="1">
      <c r="A73" s="95" t="s">
        <v>1444</v>
      </c>
      <c r="B73" s="103"/>
      <c r="C73" s="103"/>
      <c r="D73" s="103"/>
      <c r="E73" s="97"/>
      <c r="F73" s="24"/>
      <c r="G73" s="98"/>
      <c r="H73" s="98"/>
      <c r="I73" s="98"/>
      <c r="J73" s="102"/>
      <c r="K73" s="32"/>
      <c r="L73" s="32"/>
    </row>
    <row r="74" spans="1:12" ht="18" customHeight="1">
      <c r="A74" s="24" t="s">
        <v>425</v>
      </c>
      <c r="B74" s="103"/>
      <c r="C74" s="103"/>
      <c r="D74" s="103"/>
      <c r="E74" s="97"/>
      <c r="F74" s="24"/>
      <c r="G74" s="98"/>
      <c r="H74" s="98"/>
      <c r="I74" s="98"/>
      <c r="J74" s="102"/>
      <c r="K74" s="32"/>
      <c r="L74" s="32"/>
    </row>
    <row r="75" spans="1:12" ht="18" customHeight="1">
      <c r="A75" s="95" t="s">
        <v>1445</v>
      </c>
      <c r="B75" s="103">
        <v>5621</v>
      </c>
      <c r="C75" s="103"/>
      <c r="D75" s="103">
        <v>9917</v>
      </c>
      <c r="E75" s="97">
        <f>(D75-B75)/B75*100</f>
        <v>76.42768190713396</v>
      </c>
      <c r="F75" s="24"/>
      <c r="G75" s="98"/>
      <c r="H75" s="98"/>
      <c r="I75" s="98"/>
      <c r="J75" s="102"/>
      <c r="K75" s="32"/>
      <c r="L75" s="32"/>
    </row>
    <row r="76" spans="1:12" ht="18" customHeight="1">
      <c r="A76" s="95" t="s">
        <v>1446</v>
      </c>
      <c r="B76" s="103"/>
      <c r="C76" s="103"/>
      <c r="D76" s="103"/>
      <c r="E76" s="97"/>
      <c r="F76" s="24"/>
      <c r="G76" s="98"/>
      <c r="H76" s="98"/>
      <c r="I76" s="98"/>
      <c r="J76" s="102"/>
      <c r="K76" s="32"/>
      <c r="L76" s="32"/>
    </row>
    <row r="77" spans="1:12" ht="18" customHeight="1">
      <c r="A77" s="24" t="s">
        <v>424</v>
      </c>
      <c r="B77" s="103">
        <f>SUM(B78)</f>
        <v>11362</v>
      </c>
      <c r="C77" s="103">
        <f>SUM(C78)</f>
        <v>0</v>
      </c>
      <c r="D77" s="103">
        <f>SUM(D78)</f>
        <v>18000</v>
      </c>
      <c r="E77" s="97">
        <f>(D77-B77)/B77*100</f>
        <v>58.42281288505545</v>
      </c>
      <c r="F77" s="24"/>
      <c r="G77" s="98"/>
      <c r="H77" s="98"/>
      <c r="I77" s="98"/>
      <c r="J77" s="102"/>
      <c r="K77" s="32"/>
      <c r="L77" s="32"/>
    </row>
    <row r="78" spans="1:12" ht="18" customHeight="1">
      <c r="A78" s="110" t="s">
        <v>1447</v>
      </c>
      <c r="B78" s="103">
        <v>11362</v>
      </c>
      <c r="C78" s="103"/>
      <c r="D78" s="103">
        <v>18000</v>
      </c>
      <c r="E78" s="97">
        <f>(D78-B78)/B78*100</f>
        <v>58.42281288505545</v>
      </c>
      <c r="F78" s="24"/>
      <c r="G78" s="98"/>
      <c r="H78" s="98"/>
      <c r="I78" s="98"/>
      <c r="J78" s="102"/>
      <c r="K78" s="32"/>
      <c r="L78" s="32"/>
    </row>
    <row r="79" spans="1:10" ht="18" customHeight="1">
      <c r="A79" s="31" t="s">
        <v>426</v>
      </c>
      <c r="B79" s="103">
        <f>B61+B62</f>
        <v>52717</v>
      </c>
      <c r="C79" s="103">
        <f>C61+C62</f>
        <v>31550</v>
      </c>
      <c r="D79" s="103">
        <f>D61+D62</f>
        <v>68500</v>
      </c>
      <c r="E79" s="97">
        <f>(D79-B79)/B79*100</f>
        <v>29.939108826374795</v>
      </c>
      <c r="F79" s="31" t="s">
        <v>427</v>
      </c>
      <c r="G79" s="98">
        <f>SUM(G61:G62)</f>
        <v>52717</v>
      </c>
      <c r="H79" s="98">
        <f>SUM(H61:H62)</f>
        <v>31550</v>
      </c>
      <c r="I79" s="98">
        <f>SUM(I61:I62)</f>
        <v>68500</v>
      </c>
      <c r="J79" s="102">
        <f>(I79-G79)/G79*100</f>
        <v>29.939108826374795</v>
      </c>
    </row>
    <row r="80" spans="1:10" ht="18" customHeight="1">
      <c r="A80" s="31" t="s">
        <v>428</v>
      </c>
      <c r="B80" s="103">
        <f>B79-B75</f>
        <v>47096</v>
      </c>
      <c r="C80" s="103">
        <f>C79-C75</f>
        <v>31550</v>
      </c>
      <c r="D80" s="103">
        <f>D79-D75</f>
        <v>58583</v>
      </c>
      <c r="E80" s="97">
        <f>(D80-B80)/B80*100</f>
        <v>24.39060642092747</v>
      </c>
      <c r="F80" s="31" t="s">
        <v>429</v>
      </c>
      <c r="G80" s="98">
        <f>G79-G68</f>
        <v>42800</v>
      </c>
      <c r="H80" s="98">
        <f>H79-H68</f>
        <v>31550</v>
      </c>
      <c r="I80" s="98">
        <f>I79-I68</f>
        <v>64641</v>
      </c>
      <c r="J80" s="102">
        <f>(I80-G80)/G80*100</f>
        <v>51.0303738317757</v>
      </c>
    </row>
  </sheetData>
  <sheetProtection/>
  <mergeCells count="2">
    <mergeCell ref="A1:J1"/>
    <mergeCell ref="G2:J2"/>
  </mergeCells>
  <printOptions/>
  <pageMargins left="0.4724409448818898" right="0.15748031496062992" top="0.4330708661417323" bottom="0.3937007874015748" header="0.31496062992125984" footer="0.1968503937007874"/>
  <pageSetup horizontalDpi="600" verticalDpi="600" orientation="landscape" paperSize="9" scale="95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F37"/>
  <sheetViews>
    <sheetView showZeros="0" zoomScaleSheetLayoutView="100" zoomScalePageLayoutView="0" workbookViewId="0" topLeftCell="A1">
      <selection activeCell="A1" sqref="A1:D1"/>
    </sheetView>
  </sheetViews>
  <sheetFormatPr defaultColWidth="8.75390625" defaultRowHeight="14.25"/>
  <cols>
    <col min="1" max="1" width="41.375" style="8" customWidth="1"/>
    <col min="2" max="2" width="17.00390625" style="8" customWidth="1"/>
    <col min="3" max="3" width="16.25390625" style="8" customWidth="1"/>
    <col min="4" max="4" width="15.875" style="20" customWidth="1"/>
    <col min="5" max="16384" width="8.75390625" style="8" customWidth="1"/>
  </cols>
  <sheetData>
    <row r="1" spans="1:4" ht="25.5" customHeight="1">
      <c r="A1" s="223" t="s">
        <v>1657</v>
      </c>
      <c r="B1" s="223"/>
      <c r="C1" s="223"/>
      <c r="D1" s="223"/>
    </row>
    <row r="2" s="19" customFormat="1" ht="16.5" customHeight="1">
      <c r="D2" s="21" t="s">
        <v>1663</v>
      </c>
    </row>
    <row r="3" spans="1:4" ht="19.5" customHeight="1">
      <c r="A3" s="156" t="s">
        <v>0</v>
      </c>
      <c r="B3" s="156" t="s">
        <v>1362</v>
      </c>
      <c r="C3" s="156" t="s">
        <v>1664</v>
      </c>
      <c r="D3" s="156" t="s">
        <v>3</v>
      </c>
    </row>
    <row r="4" spans="1:6" ht="19.5" customHeight="1">
      <c r="A4" s="157" t="s">
        <v>1424</v>
      </c>
      <c r="B4" s="158"/>
      <c r="C4" s="158"/>
      <c r="D4" s="159"/>
      <c r="E4" s="32"/>
      <c r="F4" s="32"/>
    </row>
    <row r="5" spans="1:6" ht="19.5" customHeight="1">
      <c r="A5" s="157" t="s">
        <v>1425</v>
      </c>
      <c r="B5" s="158"/>
      <c r="C5" s="158"/>
      <c r="D5" s="159"/>
      <c r="E5" s="32"/>
      <c r="F5" s="32"/>
    </row>
    <row r="6" spans="1:6" ht="19.5" customHeight="1">
      <c r="A6" s="157" t="s">
        <v>411</v>
      </c>
      <c r="B6" s="158"/>
      <c r="C6" s="158"/>
      <c r="D6" s="159"/>
      <c r="E6" s="32"/>
      <c r="F6" s="32"/>
    </row>
    <row r="7" spans="1:6" ht="19.5" customHeight="1">
      <c r="A7" s="157" t="s">
        <v>412</v>
      </c>
      <c r="B7" s="158"/>
      <c r="C7" s="158"/>
      <c r="D7" s="159"/>
      <c r="E7" s="32"/>
      <c r="F7" s="32"/>
    </row>
    <row r="8" spans="1:6" ht="19.5" customHeight="1">
      <c r="A8" s="160" t="s">
        <v>1422</v>
      </c>
      <c r="B8" s="158">
        <v>1218</v>
      </c>
      <c r="C8" s="158"/>
      <c r="D8" s="159">
        <f aca="true" t="shared" si="0" ref="D8:D17">(C8-B8)/B8*100</f>
        <v>-100</v>
      </c>
      <c r="E8" s="32"/>
      <c r="F8" s="32"/>
    </row>
    <row r="9" spans="1:6" ht="19.5" customHeight="1">
      <c r="A9" s="160" t="s">
        <v>1423</v>
      </c>
      <c r="B9" s="158">
        <v>91</v>
      </c>
      <c r="C9" s="158"/>
      <c r="D9" s="159">
        <f t="shared" si="0"/>
        <v>-100</v>
      </c>
      <c r="E9" s="32"/>
      <c r="F9" s="32"/>
    </row>
    <row r="10" spans="1:6" ht="19.5" customHeight="1">
      <c r="A10" s="161" t="s">
        <v>1426</v>
      </c>
      <c r="B10" s="158">
        <f>SUM(B11:B15)</f>
        <v>27055</v>
      </c>
      <c r="C10" s="158">
        <f>SUM(C11:C15)</f>
        <v>28712</v>
      </c>
      <c r="D10" s="159">
        <f t="shared" si="0"/>
        <v>6.124561079282942</v>
      </c>
      <c r="E10" s="32"/>
      <c r="F10" s="32"/>
    </row>
    <row r="11" spans="1:6" ht="19.5" customHeight="1">
      <c r="A11" s="161" t="s">
        <v>1427</v>
      </c>
      <c r="B11" s="158">
        <v>26469</v>
      </c>
      <c r="C11" s="158">
        <v>21768</v>
      </c>
      <c r="D11" s="159">
        <f t="shared" si="0"/>
        <v>-17.76039895727077</v>
      </c>
      <c r="E11" s="32"/>
      <c r="F11" s="32"/>
    </row>
    <row r="12" spans="1:6" ht="19.5" customHeight="1">
      <c r="A12" s="161" t="s">
        <v>1428</v>
      </c>
      <c r="B12" s="158">
        <v>380</v>
      </c>
      <c r="C12" s="158">
        <v>7062</v>
      </c>
      <c r="D12" s="159">
        <f t="shared" si="0"/>
        <v>1758.421052631579</v>
      </c>
      <c r="E12" s="32"/>
      <c r="F12" s="32"/>
    </row>
    <row r="13" spans="1:6" ht="19.5" customHeight="1">
      <c r="A13" s="161" t="s">
        <v>1429</v>
      </c>
      <c r="B13" s="158">
        <v>475</v>
      </c>
      <c r="C13" s="158">
        <v>148</v>
      </c>
      <c r="D13" s="159">
        <f t="shared" si="0"/>
        <v>-68.84210526315789</v>
      </c>
      <c r="E13" s="32"/>
      <c r="F13" s="32"/>
    </row>
    <row r="14" spans="1:6" ht="19.5" customHeight="1">
      <c r="A14" s="161" t="s">
        <v>1430</v>
      </c>
      <c r="B14" s="158">
        <v>-304</v>
      </c>
      <c r="C14" s="158">
        <v>-360</v>
      </c>
      <c r="D14" s="159">
        <f t="shared" si="0"/>
        <v>18.421052631578945</v>
      </c>
      <c r="E14" s="32"/>
      <c r="F14" s="32"/>
    </row>
    <row r="15" spans="1:6" ht="19.5" customHeight="1">
      <c r="A15" s="161" t="s">
        <v>1431</v>
      </c>
      <c r="B15" s="158">
        <v>35</v>
      </c>
      <c r="C15" s="158">
        <v>94</v>
      </c>
      <c r="D15" s="159">
        <f t="shared" si="0"/>
        <v>168.57142857142858</v>
      </c>
      <c r="E15" s="32"/>
      <c r="F15" s="32"/>
    </row>
    <row r="16" spans="1:6" ht="19.5" customHeight="1">
      <c r="A16" s="162" t="s">
        <v>1432</v>
      </c>
      <c r="B16" s="158">
        <v>490</v>
      </c>
      <c r="C16" s="158">
        <v>498</v>
      </c>
      <c r="D16" s="159">
        <f t="shared" si="0"/>
        <v>1.6326530612244898</v>
      </c>
      <c r="E16" s="32"/>
      <c r="F16" s="32"/>
    </row>
    <row r="17" spans="1:6" ht="19.5" customHeight="1">
      <c r="A17" s="162" t="s">
        <v>1433</v>
      </c>
      <c r="B17" s="158">
        <v>1197</v>
      </c>
      <c r="C17" s="158">
        <v>850</v>
      </c>
      <c r="D17" s="159">
        <f t="shared" si="0"/>
        <v>-28.989139515455303</v>
      </c>
      <c r="E17" s="32"/>
      <c r="F17" s="32"/>
    </row>
    <row r="18" spans="1:6" ht="19.5" customHeight="1">
      <c r="A18" s="162" t="s">
        <v>1434</v>
      </c>
      <c r="B18" s="158"/>
      <c r="C18" s="158">
        <v>2601</v>
      </c>
      <c r="D18" s="159"/>
      <c r="E18" s="32"/>
      <c r="F18" s="32"/>
    </row>
    <row r="19" spans="1:6" ht="19.5" customHeight="1">
      <c r="A19" s="163" t="s">
        <v>416</v>
      </c>
      <c r="B19" s="164">
        <f>SUM(B4:B10,B16,B17,B18)</f>
        <v>30051</v>
      </c>
      <c r="C19" s="164">
        <f>SUM(C4:C10,C16,C17,C18)</f>
        <v>32661</v>
      </c>
      <c r="D19" s="159">
        <f aca="true" t="shared" si="1" ref="D19:D30">(C19-B19)/B19*100</f>
        <v>8.68523510032944</v>
      </c>
      <c r="E19" s="32"/>
      <c r="F19" s="32"/>
    </row>
    <row r="20" spans="1:6" ht="19.5" customHeight="1">
      <c r="A20" s="165" t="s">
        <v>418</v>
      </c>
      <c r="B20" s="164">
        <f>SUM(B21,B32:B35)</f>
        <v>22666</v>
      </c>
      <c r="C20" s="164">
        <f>SUM(C21,C32:C35)</f>
        <v>35839</v>
      </c>
      <c r="D20" s="159">
        <f t="shared" si="1"/>
        <v>58.117885820171175</v>
      </c>
      <c r="E20" s="32"/>
      <c r="F20" s="32"/>
    </row>
    <row r="21" spans="1:6" ht="19.5" customHeight="1">
      <c r="A21" s="166" t="s">
        <v>420</v>
      </c>
      <c r="B21" s="164">
        <f>SUM(B22:B31)</f>
        <v>5683</v>
      </c>
      <c r="C21" s="164">
        <f>SUM(C22:C31)</f>
        <v>7922</v>
      </c>
      <c r="D21" s="159">
        <f t="shared" si="1"/>
        <v>39.398205173323944</v>
      </c>
      <c r="E21" s="32"/>
      <c r="F21" s="32"/>
    </row>
    <row r="22" spans="1:6" ht="19.5" customHeight="1">
      <c r="A22" s="166" t="s">
        <v>1665</v>
      </c>
      <c r="B22" s="164">
        <v>43</v>
      </c>
      <c r="C22" s="164">
        <v>14</v>
      </c>
      <c r="D22" s="159">
        <f t="shared" si="1"/>
        <v>-67.44186046511628</v>
      </c>
      <c r="E22" s="32"/>
      <c r="F22" s="32"/>
    </row>
    <row r="23" spans="1:6" ht="19.5" customHeight="1">
      <c r="A23" s="166" t="s">
        <v>1666</v>
      </c>
      <c r="B23" s="164">
        <v>36</v>
      </c>
      <c r="C23" s="164">
        <v>32</v>
      </c>
      <c r="D23" s="159">
        <f t="shared" si="1"/>
        <v>-11.11111111111111</v>
      </c>
      <c r="E23" s="32"/>
      <c r="F23" s="32"/>
    </row>
    <row r="24" spans="1:6" ht="19.5" customHeight="1">
      <c r="A24" s="166" t="s">
        <v>1436</v>
      </c>
      <c r="B24" s="164">
        <v>566</v>
      </c>
      <c r="C24" s="164">
        <v>2126</v>
      </c>
      <c r="D24" s="159">
        <f t="shared" si="1"/>
        <v>275.6183745583039</v>
      </c>
      <c r="E24" s="32"/>
      <c r="F24" s="32"/>
    </row>
    <row r="25" spans="1:6" ht="19.5" customHeight="1">
      <c r="A25" s="166" t="s">
        <v>1437</v>
      </c>
      <c r="B25" s="164">
        <v>20</v>
      </c>
      <c r="C25" s="164">
        <v>22</v>
      </c>
      <c r="D25" s="159">
        <f t="shared" si="1"/>
        <v>10</v>
      </c>
      <c r="E25" s="32"/>
      <c r="F25" s="32"/>
    </row>
    <row r="26" spans="1:6" ht="19.5" customHeight="1">
      <c r="A26" s="166" t="s">
        <v>1438</v>
      </c>
      <c r="B26" s="164">
        <v>2771</v>
      </c>
      <c r="C26" s="164">
        <v>5001</v>
      </c>
      <c r="D26" s="159">
        <f t="shared" si="1"/>
        <v>80.47636232407072</v>
      </c>
      <c r="E26" s="32"/>
      <c r="F26" s="32"/>
    </row>
    <row r="27" spans="1:6" ht="19.5" customHeight="1">
      <c r="A27" s="166" t="s">
        <v>1443</v>
      </c>
      <c r="B27" s="164">
        <v>1285</v>
      </c>
      <c r="C27" s="164"/>
      <c r="D27" s="159">
        <f t="shared" si="1"/>
        <v>-100</v>
      </c>
      <c r="E27" s="32"/>
      <c r="F27" s="32"/>
    </row>
    <row r="28" spans="1:6" ht="19.5" customHeight="1">
      <c r="A28" s="166" t="s">
        <v>1439</v>
      </c>
      <c r="B28" s="164">
        <v>175</v>
      </c>
      <c r="C28" s="164">
        <v>309</v>
      </c>
      <c r="D28" s="159">
        <f t="shared" si="1"/>
        <v>76.57142857142857</v>
      </c>
      <c r="E28" s="32"/>
      <c r="F28" s="32"/>
    </row>
    <row r="29" spans="1:6" ht="19.5" customHeight="1">
      <c r="A29" s="167" t="s">
        <v>1667</v>
      </c>
      <c r="B29" s="164">
        <v>40</v>
      </c>
      <c r="C29" s="164"/>
      <c r="D29" s="159">
        <f t="shared" si="1"/>
        <v>-100</v>
      </c>
      <c r="E29" s="32"/>
      <c r="F29" s="32"/>
    </row>
    <row r="30" spans="1:6" ht="19.5" customHeight="1">
      <c r="A30" s="166" t="s">
        <v>1442</v>
      </c>
      <c r="B30" s="164">
        <v>747</v>
      </c>
      <c r="C30" s="164">
        <v>418</v>
      </c>
      <c r="D30" s="159">
        <f t="shared" si="1"/>
        <v>-44.042838018741634</v>
      </c>
      <c r="E30" s="32"/>
      <c r="F30" s="32"/>
    </row>
    <row r="31" spans="1:6" ht="19.5" customHeight="1">
      <c r="A31" s="166" t="s">
        <v>1668</v>
      </c>
      <c r="B31" s="164"/>
      <c r="C31" s="164"/>
      <c r="D31" s="159"/>
      <c r="E31" s="32"/>
      <c r="F31" s="32"/>
    </row>
    <row r="32" spans="1:6" ht="19.5" customHeight="1">
      <c r="A32" s="166" t="s">
        <v>425</v>
      </c>
      <c r="B32" s="164"/>
      <c r="C32" s="164"/>
      <c r="D32" s="159"/>
      <c r="E32" s="32"/>
      <c r="F32" s="32"/>
    </row>
    <row r="33" spans="1:6" ht="19.5" customHeight="1">
      <c r="A33" s="166" t="s">
        <v>1669</v>
      </c>
      <c r="B33" s="164">
        <v>5621</v>
      </c>
      <c r="C33" s="164">
        <v>9917</v>
      </c>
      <c r="D33" s="159">
        <f>(C33-B33)/B33*100</f>
        <v>76.42768190713396</v>
      </c>
      <c r="E33" s="32"/>
      <c r="F33" s="32"/>
    </row>
    <row r="34" spans="1:6" ht="19.5" customHeight="1">
      <c r="A34" s="166" t="s">
        <v>1446</v>
      </c>
      <c r="B34" s="164"/>
      <c r="C34" s="164"/>
      <c r="D34" s="159"/>
      <c r="E34" s="32"/>
      <c r="F34" s="32"/>
    </row>
    <row r="35" spans="1:6" ht="19.5" customHeight="1">
      <c r="A35" s="166" t="s">
        <v>424</v>
      </c>
      <c r="B35" s="164">
        <f>SUM(B36)</f>
        <v>11362</v>
      </c>
      <c r="C35" s="164">
        <f>SUM(C36)</f>
        <v>18000</v>
      </c>
      <c r="D35" s="159">
        <f>(C35-B35)/B35*100</f>
        <v>58.42281288505545</v>
      </c>
      <c r="E35" s="32"/>
      <c r="F35" s="32"/>
    </row>
    <row r="36" spans="1:6" ht="19.5" customHeight="1">
      <c r="A36" s="168" t="s">
        <v>1447</v>
      </c>
      <c r="B36" s="164">
        <v>11362</v>
      </c>
      <c r="C36" s="164">
        <v>18000</v>
      </c>
      <c r="D36" s="159">
        <f>(C36-B36)/B36*100</f>
        <v>58.42281288505545</v>
      </c>
      <c r="E36" s="32"/>
      <c r="F36" s="32"/>
    </row>
    <row r="37" spans="1:4" ht="19.5" customHeight="1">
      <c r="A37" s="169" t="s">
        <v>426</v>
      </c>
      <c r="B37" s="164">
        <f>B19+B20</f>
        <v>52717</v>
      </c>
      <c r="C37" s="164">
        <f>C19+C20</f>
        <v>68500</v>
      </c>
      <c r="D37" s="159">
        <f>(C37-B37)/B37*100</f>
        <v>29.939108826374795</v>
      </c>
    </row>
  </sheetData>
  <sheetProtection/>
  <mergeCells count="1">
    <mergeCell ref="A1:D1"/>
  </mergeCells>
  <printOptions/>
  <pageMargins left="0.4724409448818898" right="0.15748031496062992" top="0.4330708661417323" bottom="0.3937007874015748" header="0.31496062992125984" footer="0.1968503937007874"/>
  <pageSetup horizontalDpi="600" verticalDpi="600" orientation="landscape" paperSize="9" scale="95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F69"/>
  <sheetViews>
    <sheetView showZeros="0" zoomScaleSheetLayoutView="100" zoomScalePageLayoutView="0" workbookViewId="0" topLeftCell="A1">
      <selection activeCell="A1" sqref="A1:D1"/>
    </sheetView>
  </sheetViews>
  <sheetFormatPr defaultColWidth="8.75390625" defaultRowHeight="14.25"/>
  <cols>
    <col min="1" max="1" width="57.75390625" style="8" customWidth="1"/>
    <col min="2" max="2" width="16.25390625" style="8" customWidth="1"/>
    <col min="3" max="3" width="15.25390625" style="8" customWidth="1"/>
    <col min="4" max="4" width="14.00390625" style="20" customWidth="1"/>
    <col min="5" max="16384" width="8.75390625" style="8" customWidth="1"/>
  </cols>
  <sheetData>
    <row r="1" spans="1:4" ht="25.5" customHeight="1">
      <c r="A1" s="223" t="s">
        <v>1491</v>
      </c>
      <c r="B1" s="223"/>
      <c r="C1" s="223"/>
      <c r="D1" s="223"/>
    </row>
    <row r="2" spans="2:4" s="19" customFormat="1" ht="16.5" customHeight="1">
      <c r="B2" s="222" t="s">
        <v>75</v>
      </c>
      <c r="C2" s="222"/>
      <c r="D2" s="222"/>
    </row>
    <row r="3" spans="1:4" ht="19.5" customHeight="1">
      <c r="A3" s="156" t="s">
        <v>0</v>
      </c>
      <c r="B3" s="156" t="s">
        <v>1362</v>
      </c>
      <c r="C3" s="156" t="s">
        <v>1361</v>
      </c>
      <c r="D3" s="156" t="s">
        <v>3</v>
      </c>
    </row>
    <row r="4" spans="1:6" ht="19.5" customHeight="1">
      <c r="A4" s="166" t="s">
        <v>1366</v>
      </c>
      <c r="B4" s="171">
        <f>SUM(B5,B9)</f>
        <v>68</v>
      </c>
      <c r="C4" s="171">
        <f>SUM(C5,C9)</f>
        <v>45</v>
      </c>
      <c r="D4" s="172">
        <f>(C4-B4)/B4*100</f>
        <v>-33.82352941176471</v>
      </c>
      <c r="E4" s="32"/>
      <c r="F4" s="32"/>
    </row>
    <row r="5" spans="1:6" ht="19.5" customHeight="1">
      <c r="A5" s="166" t="s">
        <v>1368</v>
      </c>
      <c r="B5" s="171">
        <f>SUM(B6:B8)</f>
        <v>43</v>
      </c>
      <c r="C5" s="171">
        <f>SUM(C6:C8)</f>
        <v>14</v>
      </c>
      <c r="D5" s="172">
        <f>(C5-B5)/B5*100</f>
        <v>-67.44186046511628</v>
      </c>
      <c r="E5" s="32"/>
      <c r="F5" s="32"/>
    </row>
    <row r="6" spans="1:6" ht="19.5" customHeight="1">
      <c r="A6" s="166" t="s">
        <v>1369</v>
      </c>
      <c r="B6" s="171"/>
      <c r="C6" s="171">
        <v>3</v>
      </c>
      <c r="D6" s="172"/>
      <c r="E6" s="32"/>
      <c r="F6" s="32"/>
    </row>
    <row r="7" spans="1:6" ht="19.5" customHeight="1">
      <c r="A7" s="166" t="s">
        <v>1670</v>
      </c>
      <c r="B7" s="171"/>
      <c r="C7" s="171">
        <v>5</v>
      </c>
      <c r="D7" s="172"/>
      <c r="E7" s="32"/>
      <c r="F7" s="32"/>
    </row>
    <row r="8" spans="1:6" ht="19.5" customHeight="1">
      <c r="A8" s="166" t="s">
        <v>1671</v>
      </c>
      <c r="B8" s="171">
        <v>43</v>
      </c>
      <c r="C8" s="171">
        <v>6</v>
      </c>
      <c r="D8" s="172">
        <f>(C8-B8)/B8*100</f>
        <v>-86.04651162790698</v>
      </c>
      <c r="E8" s="32"/>
      <c r="F8" s="32"/>
    </row>
    <row r="9" spans="1:6" ht="19.5" customHeight="1">
      <c r="A9" s="166" t="s">
        <v>1367</v>
      </c>
      <c r="B9" s="171">
        <f>SUM(B10)</f>
        <v>25</v>
      </c>
      <c r="C9" s="171">
        <f>SUM(C10)</f>
        <v>31</v>
      </c>
      <c r="D9" s="172">
        <f>(C9-B9)/B9*100</f>
        <v>24</v>
      </c>
      <c r="E9" s="32"/>
      <c r="F9" s="32"/>
    </row>
    <row r="10" spans="1:6" ht="19.5" customHeight="1">
      <c r="A10" s="166" t="s">
        <v>1372</v>
      </c>
      <c r="B10" s="171">
        <v>25</v>
      </c>
      <c r="C10" s="171">
        <v>31</v>
      </c>
      <c r="D10" s="172">
        <f>(C10-B10)/B10*100</f>
        <v>24</v>
      </c>
      <c r="E10" s="32"/>
      <c r="F10" s="32"/>
    </row>
    <row r="11" spans="1:6" ht="19.5" customHeight="1">
      <c r="A11" s="166" t="s">
        <v>1373</v>
      </c>
      <c r="B11" s="171">
        <f>SUM(B12,B15)</f>
        <v>1360</v>
      </c>
      <c r="C11" s="171">
        <f>SUM(C12,C15)</f>
        <v>1762</v>
      </c>
      <c r="D11" s="172">
        <f>(C11-B11)/B11*100</f>
        <v>29.558823529411764</v>
      </c>
      <c r="E11" s="32"/>
      <c r="F11" s="32"/>
    </row>
    <row r="12" spans="1:6" ht="19.5" customHeight="1">
      <c r="A12" s="166" t="s">
        <v>413</v>
      </c>
      <c r="B12" s="171">
        <f>SUM(B13:B14)</f>
        <v>1260</v>
      </c>
      <c r="C12" s="171">
        <f>SUM(C13:C14)</f>
        <v>1742</v>
      </c>
      <c r="D12" s="172">
        <f>(C12-B12)/B12*100</f>
        <v>38.25396825396825</v>
      </c>
      <c r="E12" s="32"/>
      <c r="F12" s="32"/>
    </row>
    <row r="13" spans="1:6" ht="19.5" customHeight="1">
      <c r="A13" s="166" t="s">
        <v>1672</v>
      </c>
      <c r="B13" s="171"/>
      <c r="C13" s="171">
        <v>741</v>
      </c>
      <c r="D13" s="172"/>
      <c r="E13" s="32"/>
      <c r="F13" s="32"/>
    </row>
    <row r="14" spans="1:6" ht="19.5" customHeight="1">
      <c r="A14" s="166" t="s">
        <v>1673</v>
      </c>
      <c r="B14" s="171">
        <v>1260</v>
      </c>
      <c r="C14" s="171">
        <v>1001</v>
      </c>
      <c r="D14" s="172">
        <f aca="true" t="shared" si="0" ref="D14:D23">(C14-B14)/B14*100</f>
        <v>-20.555555555555554</v>
      </c>
      <c r="E14" s="32"/>
      <c r="F14" s="32"/>
    </row>
    <row r="15" spans="1:6" ht="19.5" customHeight="1">
      <c r="A15" s="166" t="s">
        <v>414</v>
      </c>
      <c r="B15" s="171">
        <f>SUM(B16)</f>
        <v>100</v>
      </c>
      <c r="C15" s="171">
        <f>SUM(C16)</f>
        <v>20</v>
      </c>
      <c r="D15" s="172">
        <f t="shared" si="0"/>
        <v>-80</v>
      </c>
      <c r="E15" s="32"/>
      <c r="F15" s="32"/>
    </row>
    <row r="16" spans="1:6" ht="19.5" customHeight="1">
      <c r="A16" s="166" t="s">
        <v>1376</v>
      </c>
      <c r="B16" s="171">
        <v>100</v>
      </c>
      <c r="C16" s="171">
        <v>20</v>
      </c>
      <c r="D16" s="172">
        <f t="shared" si="0"/>
        <v>-80</v>
      </c>
      <c r="E16" s="32"/>
      <c r="F16" s="32"/>
    </row>
    <row r="17" spans="1:6" ht="19.5" customHeight="1">
      <c r="A17" s="166" t="s">
        <v>1408</v>
      </c>
      <c r="B17" s="173">
        <f>SUM(B18,B25,B26,B27,B31,B33)</f>
        <v>37015</v>
      </c>
      <c r="C17" s="173">
        <f>SUM(C18,C25,C26,C27,C31,C33)</f>
        <v>32320</v>
      </c>
      <c r="D17" s="172">
        <f t="shared" si="0"/>
        <v>-12.684047007969742</v>
      </c>
      <c r="E17" s="32"/>
      <c r="F17" s="32"/>
    </row>
    <row r="18" spans="1:6" ht="19.5" customHeight="1">
      <c r="A18" s="166" t="s">
        <v>1674</v>
      </c>
      <c r="B18" s="171">
        <f>SUM(B19:B24)</f>
        <v>34822</v>
      </c>
      <c r="C18" s="171">
        <f>SUM(C19:C24)</f>
        <v>11408</v>
      </c>
      <c r="D18" s="172">
        <f t="shared" si="0"/>
        <v>-67.23910171730515</v>
      </c>
      <c r="E18" s="32"/>
      <c r="F18" s="32"/>
    </row>
    <row r="19" spans="1:6" ht="19.5" customHeight="1">
      <c r="A19" s="166" t="s">
        <v>1675</v>
      </c>
      <c r="B19" s="171">
        <v>28250</v>
      </c>
      <c r="C19" s="171">
        <v>554</v>
      </c>
      <c r="D19" s="172">
        <f t="shared" si="0"/>
        <v>-98.03893805309734</v>
      </c>
      <c r="E19" s="32"/>
      <c r="F19" s="32"/>
    </row>
    <row r="20" spans="1:6" ht="19.5" customHeight="1">
      <c r="A20" s="166" t="s">
        <v>1676</v>
      </c>
      <c r="B20" s="171">
        <v>1738</v>
      </c>
      <c r="C20" s="171">
        <v>3207</v>
      </c>
      <c r="D20" s="172">
        <f t="shared" si="0"/>
        <v>84.52243958573072</v>
      </c>
      <c r="E20" s="32"/>
      <c r="F20" s="32"/>
    </row>
    <row r="21" spans="1:6" ht="19.5" customHeight="1">
      <c r="A21" s="166" t="s">
        <v>1405</v>
      </c>
      <c r="B21" s="171">
        <v>31</v>
      </c>
      <c r="C21" s="171"/>
      <c r="D21" s="172">
        <f t="shared" si="0"/>
        <v>-100</v>
      </c>
      <c r="E21" s="32"/>
      <c r="F21" s="32"/>
    </row>
    <row r="22" spans="1:6" ht="19.5" customHeight="1">
      <c r="A22" s="166" t="s">
        <v>1677</v>
      </c>
      <c r="B22" s="171">
        <v>2203</v>
      </c>
      <c r="C22" s="171">
        <v>6124</v>
      </c>
      <c r="D22" s="172">
        <f t="shared" si="0"/>
        <v>177.98456650022695</v>
      </c>
      <c r="E22" s="32"/>
      <c r="F22" s="32"/>
    </row>
    <row r="23" spans="1:6" ht="19.5" customHeight="1">
      <c r="A23" s="166" t="s">
        <v>1406</v>
      </c>
      <c r="B23" s="171">
        <v>2600</v>
      </c>
      <c r="C23" s="171"/>
      <c r="D23" s="172">
        <f t="shared" si="0"/>
        <v>-100</v>
      </c>
      <c r="E23" s="32"/>
      <c r="F23" s="32"/>
    </row>
    <row r="24" spans="1:6" ht="19.5" customHeight="1">
      <c r="A24" s="166" t="s">
        <v>1678</v>
      </c>
      <c r="B24" s="171"/>
      <c r="C24" s="171">
        <v>1523</v>
      </c>
      <c r="D24" s="172"/>
      <c r="E24" s="32"/>
      <c r="F24" s="32"/>
    </row>
    <row r="25" spans="1:6" ht="19.5" customHeight="1">
      <c r="A25" s="166" t="s">
        <v>1679</v>
      </c>
      <c r="B25" s="171"/>
      <c r="C25" s="171"/>
      <c r="D25" s="172"/>
      <c r="E25" s="32"/>
      <c r="F25" s="32"/>
    </row>
    <row r="26" spans="1:6" ht="19.5" customHeight="1">
      <c r="A26" s="166" t="s">
        <v>1383</v>
      </c>
      <c r="B26" s="171">
        <v>956</v>
      </c>
      <c r="C26" s="171">
        <v>1325</v>
      </c>
      <c r="D26" s="172">
        <f aca="true" t="shared" si="1" ref="D26:D32">(C26-B26)/B26*100</f>
        <v>38.59832635983263</v>
      </c>
      <c r="E26" s="32"/>
      <c r="F26" s="32"/>
    </row>
    <row r="27" spans="1:6" ht="19.5" customHeight="1">
      <c r="A27" s="166" t="s">
        <v>1384</v>
      </c>
      <c r="B27" s="171">
        <f>SUM(B28:B30)</f>
        <v>262</v>
      </c>
      <c r="C27" s="171">
        <f>SUM(C28:C30)</f>
        <v>493</v>
      </c>
      <c r="D27" s="172">
        <f t="shared" si="1"/>
        <v>88.16793893129771</v>
      </c>
      <c r="E27" s="32"/>
      <c r="F27" s="32"/>
    </row>
    <row r="28" spans="1:6" ht="19.5" customHeight="1">
      <c r="A28" s="166" t="s">
        <v>1385</v>
      </c>
      <c r="B28" s="171">
        <v>19</v>
      </c>
      <c r="C28" s="171">
        <v>127</v>
      </c>
      <c r="D28" s="172">
        <f t="shared" si="1"/>
        <v>568.421052631579</v>
      </c>
      <c r="E28" s="32"/>
      <c r="F28" s="32"/>
    </row>
    <row r="29" spans="1:6" ht="19.5" customHeight="1">
      <c r="A29" s="166" t="s">
        <v>1386</v>
      </c>
      <c r="B29" s="171">
        <v>28</v>
      </c>
      <c r="C29" s="171">
        <v>40</v>
      </c>
      <c r="D29" s="172">
        <f t="shared" si="1"/>
        <v>42.857142857142854</v>
      </c>
      <c r="E29" s="32"/>
      <c r="F29" s="32"/>
    </row>
    <row r="30" spans="1:6" ht="19.5" customHeight="1">
      <c r="A30" s="166" t="s">
        <v>1387</v>
      </c>
      <c r="B30" s="171">
        <v>215</v>
      </c>
      <c r="C30" s="171">
        <v>326</v>
      </c>
      <c r="D30" s="172">
        <f t="shared" si="1"/>
        <v>51.627906976744185</v>
      </c>
      <c r="E30" s="32"/>
      <c r="F30" s="32"/>
    </row>
    <row r="31" spans="1:6" ht="19.5" customHeight="1">
      <c r="A31" s="166" t="s">
        <v>1388</v>
      </c>
      <c r="B31" s="171">
        <f>SUM(B32)</f>
        <v>975</v>
      </c>
      <c r="C31" s="171">
        <f>SUM(C32)</f>
        <v>1094</v>
      </c>
      <c r="D31" s="172">
        <f t="shared" si="1"/>
        <v>12.205128205128204</v>
      </c>
      <c r="E31" s="32"/>
      <c r="F31" s="32"/>
    </row>
    <row r="32" spans="1:6" ht="19.5" customHeight="1">
      <c r="A32" s="166" t="s">
        <v>1389</v>
      </c>
      <c r="B32" s="171">
        <v>975</v>
      </c>
      <c r="C32" s="171">
        <v>1094</v>
      </c>
      <c r="D32" s="172">
        <f t="shared" si="1"/>
        <v>12.205128205128204</v>
      </c>
      <c r="E32" s="32"/>
      <c r="F32" s="32"/>
    </row>
    <row r="33" spans="1:6" ht="19.5" customHeight="1">
      <c r="A33" s="166" t="s">
        <v>1390</v>
      </c>
      <c r="B33" s="173">
        <f>SUM(B34)</f>
        <v>0</v>
      </c>
      <c r="C33" s="173">
        <f>SUM(C34)</f>
        <v>18000</v>
      </c>
      <c r="D33" s="172"/>
      <c r="E33" s="32"/>
      <c r="F33" s="32"/>
    </row>
    <row r="34" spans="1:6" ht="19.5" customHeight="1">
      <c r="A34" s="166" t="s">
        <v>1391</v>
      </c>
      <c r="B34" s="174"/>
      <c r="C34" s="174">
        <v>18000</v>
      </c>
      <c r="D34" s="172"/>
      <c r="E34" s="32"/>
      <c r="F34" s="32"/>
    </row>
    <row r="35" spans="1:6" ht="19.5" customHeight="1">
      <c r="A35" s="166" t="s">
        <v>1407</v>
      </c>
      <c r="B35" s="173">
        <f>SUM(B36,B38)</f>
        <v>72</v>
      </c>
      <c r="C35" s="173">
        <f>SUM(C36,C38)</f>
        <v>209</v>
      </c>
      <c r="D35" s="172">
        <f aca="true" t="shared" si="2" ref="D35:D49">(C35-B35)/B35*100</f>
        <v>190.27777777777777</v>
      </c>
      <c r="E35" s="32"/>
      <c r="F35" s="32"/>
    </row>
    <row r="36" spans="1:6" ht="19.5" customHeight="1">
      <c r="A36" s="166" t="s">
        <v>1392</v>
      </c>
      <c r="B36" s="173">
        <f>SUM(B37)</f>
        <v>32</v>
      </c>
      <c r="C36" s="173">
        <f>SUM(C37)</f>
        <v>209</v>
      </c>
      <c r="D36" s="172">
        <f t="shared" si="2"/>
        <v>553.125</v>
      </c>
      <c r="E36" s="32"/>
      <c r="F36" s="32"/>
    </row>
    <row r="37" spans="1:6" ht="19.5" customHeight="1">
      <c r="A37" s="166" t="s">
        <v>1673</v>
      </c>
      <c r="B37" s="173">
        <v>32</v>
      </c>
      <c r="C37" s="173">
        <v>209</v>
      </c>
      <c r="D37" s="172">
        <f t="shared" si="2"/>
        <v>553.125</v>
      </c>
      <c r="E37" s="32"/>
      <c r="F37" s="32"/>
    </row>
    <row r="38" spans="1:6" ht="19.5" customHeight="1">
      <c r="A38" s="166" t="s">
        <v>1409</v>
      </c>
      <c r="B38" s="173">
        <f>SUM(B39)</f>
        <v>40</v>
      </c>
      <c r="C38" s="173">
        <f>SUM(C39)</f>
        <v>0</v>
      </c>
      <c r="D38" s="172">
        <f t="shared" si="2"/>
        <v>-100</v>
      </c>
      <c r="E38" s="32"/>
      <c r="F38" s="32"/>
    </row>
    <row r="39" spans="1:6" ht="19.5" customHeight="1">
      <c r="A39" s="166" t="s">
        <v>1410</v>
      </c>
      <c r="B39" s="171">
        <v>40</v>
      </c>
      <c r="C39" s="171"/>
      <c r="D39" s="172">
        <f t="shared" si="2"/>
        <v>-100</v>
      </c>
      <c r="E39" s="32"/>
      <c r="F39" s="32"/>
    </row>
    <row r="40" spans="1:6" ht="19.5" customHeight="1">
      <c r="A40" s="175" t="s">
        <v>1411</v>
      </c>
      <c r="B40" s="171">
        <f>SUM(B41,B43)</f>
        <v>428</v>
      </c>
      <c r="C40" s="171">
        <f>SUM(C41,C43)</f>
        <v>519</v>
      </c>
      <c r="D40" s="172">
        <f t="shared" si="2"/>
        <v>21.261682242990652</v>
      </c>
      <c r="E40" s="32"/>
      <c r="F40" s="32"/>
    </row>
    <row r="41" spans="1:6" ht="19.5" customHeight="1">
      <c r="A41" s="175" t="s">
        <v>415</v>
      </c>
      <c r="B41" s="171">
        <f>SUM(B42)</f>
        <v>26</v>
      </c>
      <c r="C41" s="171">
        <f>SUM(C42)</f>
        <v>0</v>
      </c>
      <c r="D41" s="172">
        <f t="shared" si="2"/>
        <v>-100</v>
      </c>
      <c r="E41" s="32"/>
      <c r="F41" s="32"/>
    </row>
    <row r="42" spans="1:6" ht="19.5" customHeight="1">
      <c r="A42" s="175" t="s">
        <v>1680</v>
      </c>
      <c r="B42" s="171">
        <v>26</v>
      </c>
      <c r="C42" s="171"/>
      <c r="D42" s="172">
        <f t="shared" si="2"/>
        <v>-100</v>
      </c>
      <c r="E42" s="32"/>
      <c r="F42" s="32"/>
    </row>
    <row r="43" spans="1:6" ht="19.5" customHeight="1">
      <c r="A43" s="175" t="s">
        <v>1393</v>
      </c>
      <c r="B43" s="171">
        <f>SUM(B44:B50)</f>
        <v>402</v>
      </c>
      <c r="C43" s="171">
        <f>SUM(C44:C50)</f>
        <v>519</v>
      </c>
      <c r="D43" s="172">
        <f t="shared" si="2"/>
        <v>29.1044776119403</v>
      </c>
      <c r="E43" s="32"/>
      <c r="F43" s="32"/>
    </row>
    <row r="44" spans="1:6" ht="19.5" customHeight="1">
      <c r="A44" s="175" t="s">
        <v>1394</v>
      </c>
      <c r="B44" s="171">
        <v>212</v>
      </c>
      <c r="C44" s="171">
        <v>330</v>
      </c>
      <c r="D44" s="172">
        <f t="shared" si="2"/>
        <v>55.660377358490564</v>
      </c>
      <c r="E44" s="32"/>
      <c r="F44" s="32"/>
    </row>
    <row r="45" spans="1:6" ht="19.5" customHeight="1">
      <c r="A45" s="175" t="s">
        <v>1395</v>
      </c>
      <c r="B45" s="171">
        <v>58</v>
      </c>
      <c r="C45" s="171">
        <v>38</v>
      </c>
      <c r="D45" s="172">
        <f t="shared" si="2"/>
        <v>-34.48275862068966</v>
      </c>
      <c r="E45" s="32"/>
      <c r="F45" s="32"/>
    </row>
    <row r="46" spans="1:6" ht="19.5" customHeight="1">
      <c r="A46" s="175" t="s">
        <v>1415</v>
      </c>
      <c r="B46" s="171">
        <v>21</v>
      </c>
      <c r="C46" s="171"/>
      <c r="D46" s="172">
        <f t="shared" si="2"/>
        <v>-100</v>
      </c>
      <c r="E46" s="32"/>
      <c r="F46" s="32"/>
    </row>
    <row r="47" spans="1:6" ht="19.5" customHeight="1">
      <c r="A47" s="175" t="s">
        <v>1396</v>
      </c>
      <c r="B47" s="171">
        <v>38</v>
      </c>
      <c r="C47" s="171">
        <v>84</v>
      </c>
      <c r="D47" s="172">
        <f t="shared" si="2"/>
        <v>121.05263157894737</v>
      </c>
      <c r="E47" s="32"/>
      <c r="F47" s="32"/>
    </row>
    <row r="48" spans="1:6" ht="19.5" customHeight="1">
      <c r="A48" s="175" t="s">
        <v>1397</v>
      </c>
      <c r="B48" s="171">
        <v>48</v>
      </c>
      <c r="C48" s="171">
        <v>40</v>
      </c>
      <c r="D48" s="172">
        <f t="shared" si="2"/>
        <v>-16.666666666666664</v>
      </c>
      <c r="E48" s="32"/>
      <c r="F48" s="32"/>
    </row>
    <row r="49" spans="1:6" ht="19.5" customHeight="1">
      <c r="A49" s="175" t="s">
        <v>1398</v>
      </c>
      <c r="B49" s="171">
        <v>25</v>
      </c>
      <c r="C49" s="171">
        <v>27</v>
      </c>
      <c r="D49" s="172">
        <f t="shared" si="2"/>
        <v>8</v>
      </c>
      <c r="E49" s="32"/>
      <c r="F49" s="32"/>
    </row>
    <row r="50" spans="1:6" ht="19.5" customHeight="1">
      <c r="A50" s="175" t="s">
        <v>1416</v>
      </c>
      <c r="B50" s="171"/>
      <c r="C50" s="171"/>
      <c r="D50" s="172"/>
      <c r="E50" s="32"/>
      <c r="F50" s="32"/>
    </row>
    <row r="51" spans="1:6" ht="19.5" customHeight="1">
      <c r="A51" s="175" t="s">
        <v>1412</v>
      </c>
      <c r="B51" s="173">
        <f>SUM(B52)</f>
        <v>188</v>
      </c>
      <c r="C51" s="173">
        <f>SUM(C52)</f>
        <v>961</v>
      </c>
      <c r="D51" s="172">
        <f>(C51-B51)/B51*100</f>
        <v>411.17021276595744</v>
      </c>
      <c r="E51" s="32"/>
      <c r="F51" s="32"/>
    </row>
    <row r="52" spans="1:6" ht="19.5" customHeight="1">
      <c r="A52" s="175" t="s">
        <v>1681</v>
      </c>
      <c r="B52" s="173">
        <f>SUM(B53:B55)</f>
        <v>188</v>
      </c>
      <c r="C52" s="173">
        <f>SUM(C53:C55)</f>
        <v>961</v>
      </c>
      <c r="D52" s="172">
        <f>(C52-B52)/B52*100</f>
        <v>411.17021276595744</v>
      </c>
      <c r="E52" s="32"/>
      <c r="F52" s="32"/>
    </row>
    <row r="53" spans="1:6" ht="19.5" customHeight="1">
      <c r="A53" s="175" t="s">
        <v>1682</v>
      </c>
      <c r="B53" s="173">
        <v>188</v>
      </c>
      <c r="C53" s="173">
        <v>239</v>
      </c>
      <c r="D53" s="172">
        <f>(C53-B53)/B53*100</f>
        <v>27.127659574468083</v>
      </c>
      <c r="E53" s="32"/>
      <c r="F53" s="32"/>
    </row>
    <row r="54" spans="1:6" ht="19.5" customHeight="1">
      <c r="A54" s="175" t="s">
        <v>1401</v>
      </c>
      <c r="B54" s="173"/>
      <c r="C54" s="173">
        <v>383</v>
      </c>
      <c r="D54" s="172"/>
      <c r="E54" s="32"/>
      <c r="F54" s="32"/>
    </row>
    <row r="55" spans="1:6" ht="19.5" customHeight="1">
      <c r="A55" s="175" t="s">
        <v>1402</v>
      </c>
      <c r="B55" s="173"/>
      <c r="C55" s="173">
        <v>339</v>
      </c>
      <c r="D55" s="172"/>
      <c r="E55" s="32"/>
      <c r="F55" s="32"/>
    </row>
    <row r="56" spans="1:6" ht="19.5" customHeight="1">
      <c r="A56" s="175" t="s">
        <v>1413</v>
      </c>
      <c r="B56" s="173">
        <f>SUM(B57)</f>
        <v>16</v>
      </c>
      <c r="C56" s="173">
        <f>SUM(C57)</f>
        <v>27</v>
      </c>
      <c r="D56" s="172">
        <f>(C56-B56)/B56*100</f>
        <v>68.75</v>
      </c>
      <c r="E56" s="32"/>
      <c r="F56" s="32"/>
    </row>
    <row r="57" spans="1:6" ht="19.5" customHeight="1">
      <c r="A57" s="175" t="s">
        <v>1683</v>
      </c>
      <c r="B57" s="173">
        <f>SUM(B58:B60)</f>
        <v>16</v>
      </c>
      <c r="C57" s="173">
        <f>SUM(C58:C60)</f>
        <v>27</v>
      </c>
      <c r="D57" s="172">
        <f>(C57-B57)/B57*100</f>
        <v>68.75</v>
      </c>
      <c r="E57" s="32"/>
      <c r="F57" s="32"/>
    </row>
    <row r="58" spans="1:6" ht="19.5" customHeight="1">
      <c r="A58" s="175" t="s">
        <v>1417</v>
      </c>
      <c r="B58" s="173">
        <v>1</v>
      </c>
      <c r="C58" s="173"/>
      <c r="D58" s="172">
        <f>(C58-B58)/B58*100</f>
        <v>-100</v>
      </c>
      <c r="E58" s="32"/>
      <c r="F58" s="32"/>
    </row>
    <row r="59" spans="1:6" ht="19.5" customHeight="1">
      <c r="A59" s="175" t="s">
        <v>1418</v>
      </c>
      <c r="B59" s="173">
        <v>15</v>
      </c>
      <c r="C59" s="173"/>
      <c r="D59" s="172">
        <f>(C59-B59)/B59*100</f>
        <v>-100</v>
      </c>
      <c r="E59" s="32"/>
      <c r="F59" s="32"/>
    </row>
    <row r="60" spans="1:6" ht="19.5" customHeight="1">
      <c r="A60" s="175" t="s">
        <v>1684</v>
      </c>
      <c r="B60" s="173"/>
      <c r="C60" s="173">
        <v>27</v>
      </c>
      <c r="D60" s="172"/>
      <c r="E60" s="32"/>
      <c r="F60" s="32"/>
    </row>
    <row r="61" spans="1:6" ht="19.5" customHeight="1">
      <c r="A61" s="163" t="s">
        <v>417</v>
      </c>
      <c r="B61" s="171">
        <f>SUM(B4,B11,B17,B35,B40,B51,B56)</f>
        <v>39147</v>
      </c>
      <c r="C61" s="171">
        <f>SUM(C4,C11,C17,C35,C40,C51,C56)</f>
        <v>35843</v>
      </c>
      <c r="D61" s="172">
        <f>(C61-B61)/B61*100</f>
        <v>-8.4399826295757</v>
      </c>
      <c r="E61" s="32"/>
      <c r="F61" s="32"/>
    </row>
    <row r="62" spans="1:6" ht="19.5" customHeight="1">
      <c r="A62" s="176" t="s">
        <v>419</v>
      </c>
      <c r="B62" s="171">
        <f>SUM(B63:B66,B68)</f>
        <v>13570</v>
      </c>
      <c r="C62" s="171">
        <f>SUM(C63:C66,C68)</f>
        <v>32657</v>
      </c>
      <c r="D62" s="172">
        <f>(C62-B62)/B62*100</f>
        <v>140.65585851142225</v>
      </c>
      <c r="E62" s="32"/>
      <c r="F62" s="32"/>
    </row>
    <row r="63" spans="1:6" ht="19.5" customHeight="1">
      <c r="A63" s="166" t="s">
        <v>421</v>
      </c>
      <c r="B63" s="171"/>
      <c r="C63" s="171"/>
      <c r="D63" s="172"/>
      <c r="E63" s="32"/>
      <c r="F63" s="32"/>
    </row>
    <row r="64" spans="1:6" ht="19.5" customHeight="1">
      <c r="A64" s="166" t="s">
        <v>422</v>
      </c>
      <c r="B64" s="171"/>
      <c r="C64" s="171"/>
      <c r="D64" s="172"/>
      <c r="E64" s="32"/>
      <c r="F64" s="32"/>
    </row>
    <row r="65" spans="1:6" ht="19.5" customHeight="1">
      <c r="A65" s="166" t="s">
        <v>1419</v>
      </c>
      <c r="B65" s="171">
        <v>2291</v>
      </c>
      <c r="C65" s="171">
        <v>28798</v>
      </c>
      <c r="D65" s="172">
        <f>(C65-B65)/B65*100</f>
        <v>1157.005674378001</v>
      </c>
      <c r="E65" s="32"/>
      <c r="F65" s="32"/>
    </row>
    <row r="66" spans="1:6" ht="19.5" customHeight="1">
      <c r="A66" s="166" t="s">
        <v>423</v>
      </c>
      <c r="B66" s="171">
        <f>SUM(B67)</f>
        <v>1362</v>
      </c>
      <c r="C66" s="171">
        <f>SUM(C67)</f>
        <v>0</v>
      </c>
      <c r="D66" s="172">
        <f>(C66-B66)/B66*100</f>
        <v>-100</v>
      </c>
      <c r="E66" s="32"/>
      <c r="F66" s="32"/>
    </row>
    <row r="67" spans="1:6" ht="19.5" customHeight="1">
      <c r="A67" s="166" t="s">
        <v>1685</v>
      </c>
      <c r="B67" s="171">
        <v>1362</v>
      </c>
      <c r="C67" s="171"/>
      <c r="D67" s="172">
        <f>(C67-B67)/B67*100</f>
        <v>-100</v>
      </c>
      <c r="E67" s="32"/>
      <c r="F67" s="32"/>
    </row>
    <row r="68" spans="1:6" ht="19.5" customHeight="1">
      <c r="A68" s="166" t="s">
        <v>1421</v>
      </c>
      <c r="B68" s="171">
        <v>9917</v>
      </c>
      <c r="C68" s="171">
        <v>3859</v>
      </c>
      <c r="D68" s="172">
        <f>(C68-B68)/B68*100</f>
        <v>-61.08702228496521</v>
      </c>
      <c r="E68" s="32"/>
      <c r="F68" s="32"/>
    </row>
    <row r="69" spans="1:4" ht="19.5" customHeight="1">
      <c r="A69" s="169" t="s">
        <v>427</v>
      </c>
      <c r="B69" s="171">
        <f>SUM(B61:B62)</f>
        <v>52717</v>
      </c>
      <c r="C69" s="171">
        <f>SUM(C61:C62)</f>
        <v>68500</v>
      </c>
      <c r="D69" s="172">
        <f>(C69-B69)/B69*100</f>
        <v>29.939108826374795</v>
      </c>
    </row>
  </sheetData>
  <sheetProtection/>
  <mergeCells count="2">
    <mergeCell ref="B2:D2"/>
    <mergeCell ref="A1:D1"/>
  </mergeCells>
  <printOptions/>
  <pageMargins left="0.4724409448818898" right="0.15748031496062992" top="0.4330708661417323" bottom="0.3937007874015748" header="0.31496062992125984" footer="0.1968503937007874"/>
  <pageSetup horizontalDpi="600" verticalDpi="600" orientation="landscape" paperSize="9" scale="95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F69"/>
  <sheetViews>
    <sheetView showZeros="0" zoomScaleSheetLayoutView="100" zoomScalePageLayoutView="0" workbookViewId="0" topLeftCell="A1">
      <selection activeCell="A1" sqref="A1:D1"/>
    </sheetView>
  </sheetViews>
  <sheetFormatPr defaultColWidth="8.75390625" defaultRowHeight="14.25"/>
  <cols>
    <col min="1" max="1" width="57.75390625" style="8" customWidth="1"/>
    <col min="2" max="2" width="16.25390625" style="8" customWidth="1"/>
    <col min="3" max="3" width="15.25390625" style="8" customWidth="1"/>
    <col min="4" max="4" width="14.00390625" style="20" customWidth="1"/>
    <col min="5" max="16384" width="8.75390625" style="8" customWidth="1"/>
  </cols>
  <sheetData>
    <row r="1" spans="1:4" ht="25.5" customHeight="1">
      <c r="A1" s="223" t="s">
        <v>1686</v>
      </c>
      <c r="B1" s="223"/>
      <c r="C1" s="223"/>
      <c r="D1" s="223"/>
    </row>
    <row r="2" spans="2:4" s="19" customFormat="1" ht="16.5" customHeight="1">
      <c r="B2" s="222" t="s">
        <v>75</v>
      </c>
      <c r="C2" s="222"/>
      <c r="D2" s="222"/>
    </row>
    <row r="3" spans="1:4" ht="19.5" customHeight="1">
      <c r="A3" s="156" t="s">
        <v>0</v>
      </c>
      <c r="B3" s="156" t="s">
        <v>1362</v>
      </c>
      <c r="C3" s="156" t="s">
        <v>1361</v>
      </c>
      <c r="D3" s="156" t="s">
        <v>3</v>
      </c>
    </row>
    <row r="4" spans="1:6" ht="19.5" customHeight="1">
      <c r="A4" s="166" t="s">
        <v>1366</v>
      </c>
      <c r="B4" s="171">
        <f>SUM(B5,B9)</f>
        <v>68</v>
      </c>
      <c r="C4" s="171">
        <f>SUM(C5,C9)</f>
        <v>45</v>
      </c>
      <c r="D4" s="172">
        <f>(C4-B4)/B4*100</f>
        <v>-33.82352941176471</v>
      </c>
      <c r="E4" s="32"/>
      <c r="F4" s="32"/>
    </row>
    <row r="5" spans="1:6" ht="19.5" customHeight="1">
      <c r="A5" s="166" t="s">
        <v>1368</v>
      </c>
      <c r="B5" s="171">
        <f>SUM(B6:B8)</f>
        <v>43</v>
      </c>
      <c r="C5" s="171">
        <f>SUM(C6:C8)</f>
        <v>14</v>
      </c>
      <c r="D5" s="172">
        <f>(C5-B5)/B5*100</f>
        <v>-67.44186046511628</v>
      </c>
      <c r="E5" s="32"/>
      <c r="F5" s="32"/>
    </row>
    <row r="6" spans="1:6" ht="19.5" customHeight="1">
      <c r="A6" s="166" t="s">
        <v>1369</v>
      </c>
      <c r="B6" s="171"/>
      <c r="C6" s="171">
        <v>3</v>
      </c>
      <c r="D6" s="172"/>
      <c r="E6" s="32"/>
      <c r="F6" s="32"/>
    </row>
    <row r="7" spans="1:6" ht="19.5" customHeight="1">
      <c r="A7" s="166" t="s">
        <v>1670</v>
      </c>
      <c r="B7" s="171"/>
      <c r="C7" s="171">
        <v>5</v>
      </c>
      <c r="D7" s="172"/>
      <c r="E7" s="32"/>
      <c r="F7" s="32"/>
    </row>
    <row r="8" spans="1:6" ht="19.5" customHeight="1">
      <c r="A8" s="166" t="s">
        <v>1671</v>
      </c>
      <c r="B8" s="171">
        <v>43</v>
      </c>
      <c r="C8" s="171">
        <v>6</v>
      </c>
      <c r="D8" s="172">
        <f>(C8-B8)/B8*100</f>
        <v>-86.04651162790698</v>
      </c>
      <c r="E8" s="32"/>
      <c r="F8" s="32"/>
    </row>
    <row r="9" spans="1:6" ht="19.5" customHeight="1">
      <c r="A9" s="166" t="s">
        <v>1367</v>
      </c>
      <c r="B9" s="171">
        <f>SUM(B10)</f>
        <v>25</v>
      </c>
      <c r="C9" s="171">
        <f>SUM(C10)</f>
        <v>31</v>
      </c>
      <c r="D9" s="172">
        <f>(C9-B9)/B9*100</f>
        <v>24</v>
      </c>
      <c r="E9" s="32"/>
      <c r="F9" s="32"/>
    </row>
    <row r="10" spans="1:6" ht="19.5" customHeight="1">
      <c r="A10" s="166" t="s">
        <v>1372</v>
      </c>
      <c r="B10" s="171">
        <v>25</v>
      </c>
      <c r="C10" s="171">
        <v>31</v>
      </c>
      <c r="D10" s="172">
        <f>(C10-B10)/B10*100</f>
        <v>24</v>
      </c>
      <c r="E10" s="32"/>
      <c r="F10" s="32"/>
    </row>
    <row r="11" spans="1:6" ht="19.5" customHeight="1">
      <c r="A11" s="166" t="s">
        <v>1373</v>
      </c>
      <c r="B11" s="171">
        <f>SUM(B12,B15)</f>
        <v>1360</v>
      </c>
      <c r="C11" s="171">
        <f>SUM(C12,C15)</f>
        <v>1762</v>
      </c>
      <c r="D11" s="172">
        <f>(C11-B11)/B11*100</f>
        <v>29.558823529411764</v>
      </c>
      <c r="E11" s="32"/>
      <c r="F11" s="32"/>
    </row>
    <row r="12" spans="1:6" ht="19.5" customHeight="1">
      <c r="A12" s="166" t="s">
        <v>413</v>
      </c>
      <c r="B12" s="171">
        <f>SUM(B13:B14)</f>
        <v>1260</v>
      </c>
      <c r="C12" s="171">
        <f>SUM(C13:C14)</f>
        <v>1742</v>
      </c>
      <c r="D12" s="172">
        <f>(C12-B12)/B12*100</f>
        <v>38.25396825396825</v>
      </c>
      <c r="E12" s="32"/>
      <c r="F12" s="32"/>
    </row>
    <row r="13" spans="1:6" ht="19.5" customHeight="1">
      <c r="A13" s="166" t="s">
        <v>1672</v>
      </c>
      <c r="B13" s="171"/>
      <c r="C13" s="171">
        <v>741</v>
      </c>
      <c r="D13" s="172"/>
      <c r="E13" s="32"/>
      <c r="F13" s="32"/>
    </row>
    <row r="14" spans="1:6" ht="19.5" customHeight="1">
      <c r="A14" s="166" t="s">
        <v>1673</v>
      </c>
      <c r="B14" s="171">
        <v>1260</v>
      </c>
      <c r="C14" s="171">
        <v>1001</v>
      </c>
      <c r="D14" s="172">
        <f aca="true" t="shared" si="0" ref="D14:D23">(C14-B14)/B14*100</f>
        <v>-20.555555555555554</v>
      </c>
      <c r="E14" s="32"/>
      <c r="F14" s="32"/>
    </row>
    <row r="15" spans="1:6" ht="19.5" customHeight="1">
      <c r="A15" s="166" t="s">
        <v>414</v>
      </c>
      <c r="B15" s="171">
        <f>SUM(B16)</f>
        <v>100</v>
      </c>
      <c r="C15" s="171">
        <f>SUM(C16)</f>
        <v>20</v>
      </c>
      <c r="D15" s="172">
        <f t="shared" si="0"/>
        <v>-80</v>
      </c>
      <c r="E15" s="32"/>
      <c r="F15" s="32"/>
    </row>
    <row r="16" spans="1:6" ht="19.5" customHeight="1">
      <c r="A16" s="166" t="s">
        <v>1376</v>
      </c>
      <c r="B16" s="171">
        <v>100</v>
      </c>
      <c r="C16" s="171">
        <v>20</v>
      </c>
      <c r="D16" s="172">
        <f t="shared" si="0"/>
        <v>-80</v>
      </c>
      <c r="E16" s="32"/>
      <c r="F16" s="32"/>
    </row>
    <row r="17" spans="1:6" ht="19.5" customHeight="1">
      <c r="A17" s="166" t="s">
        <v>1408</v>
      </c>
      <c r="B17" s="173">
        <f>SUM(B18,B25,B26,B27,B31,B33)</f>
        <v>37015</v>
      </c>
      <c r="C17" s="173">
        <f>SUM(C18,C25,C26,C27,C31,C33)</f>
        <v>32320</v>
      </c>
      <c r="D17" s="172">
        <f t="shared" si="0"/>
        <v>-12.684047007969742</v>
      </c>
      <c r="E17" s="32"/>
      <c r="F17" s="32"/>
    </row>
    <row r="18" spans="1:6" ht="19.5" customHeight="1">
      <c r="A18" s="166" t="s">
        <v>1674</v>
      </c>
      <c r="B18" s="171">
        <f>SUM(B19:B24)</f>
        <v>34822</v>
      </c>
      <c r="C18" s="171">
        <f>SUM(C19:C24)</f>
        <v>11408</v>
      </c>
      <c r="D18" s="172">
        <f t="shared" si="0"/>
        <v>-67.23910171730515</v>
      </c>
      <c r="E18" s="32"/>
      <c r="F18" s="32"/>
    </row>
    <row r="19" spans="1:6" ht="19.5" customHeight="1">
      <c r="A19" s="166" t="s">
        <v>1675</v>
      </c>
      <c r="B19" s="171">
        <v>28250</v>
      </c>
      <c r="C19" s="171">
        <v>554</v>
      </c>
      <c r="D19" s="172">
        <f t="shared" si="0"/>
        <v>-98.03893805309734</v>
      </c>
      <c r="E19" s="32"/>
      <c r="F19" s="32"/>
    </row>
    <row r="20" spans="1:6" ht="19.5" customHeight="1">
      <c r="A20" s="166" t="s">
        <v>1676</v>
      </c>
      <c r="B20" s="171">
        <v>1738</v>
      </c>
      <c r="C20" s="171">
        <v>3207</v>
      </c>
      <c r="D20" s="172">
        <f t="shared" si="0"/>
        <v>84.52243958573072</v>
      </c>
      <c r="E20" s="32"/>
      <c r="F20" s="32"/>
    </row>
    <row r="21" spans="1:6" ht="19.5" customHeight="1">
      <c r="A21" s="166" t="s">
        <v>1405</v>
      </c>
      <c r="B21" s="171">
        <v>31</v>
      </c>
      <c r="C21" s="171"/>
      <c r="D21" s="172">
        <f t="shared" si="0"/>
        <v>-100</v>
      </c>
      <c r="E21" s="32"/>
      <c r="F21" s="32"/>
    </row>
    <row r="22" spans="1:6" ht="19.5" customHeight="1">
      <c r="A22" s="166" t="s">
        <v>1677</v>
      </c>
      <c r="B22" s="171">
        <v>2203</v>
      </c>
      <c r="C22" s="171">
        <v>6124</v>
      </c>
      <c r="D22" s="172">
        <f t="shared" si="0"/>
        <v>177.98456650022695</v>
      </c>
      <c r="E22" s="32"/>
      <c r="F22" s="32"/>
    </row>
    <row r="23" spans="1:6" ht="19.5" customHeight="1">
      <c r="A23" s="166" t="s">
        <v>1406</v>
      </c>
      <c r="B23" s="171">
        <v>2600</v>
      </c>
      <c r="C23" s="171"/>
      <c r="D23" s="172">
        <f t="shared" si="0"/>
        <v>-100</v>
      </c>
      <c r="E23" s="32"/>
      <c r="F23" s="32"/>
    </row>
    <row r="24" spans="1:6" ht="19.5" customHeight="1">
      <c r="A24" s="166" t="s">
        <v>1678</v>
      </c>
      <c r="B24" s="171"/>
      <c r="C24" s="171">
        <v>1523</v>
      </c>
      <c r="D24" s="172"/>
      <c r="E24" s="32"/>
      <c r="F24" s="32"/>
    </row>
    <row r="25" spans="1:6" ht="19.5" customHeight="1">
      <c r="A25" s="166" t="s">
        <v>1679</v>
      </c>
      <c r="B25" s="171"/>
      <c r="C25" s="171"/>
      <c r="D25" s="172"/>
      <c r="E25" s="32"/>
      <c r="F25" s="32"/>
    </row>
    <row r="26" spans="1:6" ht="19.5" customHeight="1">
      <c r="A26" s="166" t="s">
        <v>1383</v>
      </c>
      <c r="B26" s="171">
        <v>956</v>
      </c>
      <c r="C26" s="171">
        <v>1325</v>
      </c>
      <c r="D26" s="172">
        <f aca="true" t="shared" si="1" ref="D26:D32">(C26-B26)/B26*100</f>
        <v>38.59832635983263</v>
      </c>
      <c r="E26" s="32"/>
      <c r="F26" s="32"/>
    </row>
    <row r="27" spans="1:6" ht="19.5" customHeight="1">
      <c r="A27" s="166" t="s">
        <v>1384</v>
      </c>
      <c r="B27" s="171">
        <f>SUM(B28:B30)</f>
        <v>262</v>
      </c>
      <c r="C27" s="171">
        <f>SUM(C28:C30)</f>
        <v>493</v>
      </c>
      <c r="D27" s="172">
        <f t="shared" si="1"/>
        <v>88.16793893129771</v>
      </c>
      <c r="E27" s="32"/>
      <c r="F27" s="32"/>
    </row>
    <row r="28" spans="1:6" ht="19.5" customHeight="1">
      <c r="A28" s="166" t="s">
        <v>1385</v>
      </c>
      <c r="B28" s="171">
        <v>19</v>
      </c>
      <c r="C28" s="171">
        <v>127</v>
      </c>
      <c r="D28" s="172">
        <f t="shared" si="1"/>
        <v>568.421052631579</v>
      </c>
      <c r="E28" s="32"/>
      <c r="F28" s="32"/>
    </row>
    <row r="29" spans="1:6" ht="19.5" customHeight="1">
      <c r="A29" s="166" t="s">
        <v>1386</v>
      </c>
      <c r="B29" s="171">
        <v>28</v>
      </c>
      <c r="C29" s="171">
        <v>40</v>
      </c>
      <c r="D29" s="172">
        <f t="shared" si="1"/>
        <v>42.857142857142854</v>
      </c>
      <c r="E29" s="32"/>
      <c r="F29" s="32"/>
    </row>
    <row r="30" spans="1:6" ht="19.5" customHeight="1">
      <c r="A30" s="166" t="s">
        <v>1387</v>
      </c>
      <c r="B30" s="171">
        <v>215</v>
      </c>
      <c r="C30" s="171">
        <v>326</v>
      </c>
      <c r="D30" s="172">
        <f t="shared" si="1"/>
        <v>51.627906976744185</v>
      </c>
      <c r="E30" s="32"/>
      <c r="F30" s="32"/>
    </row>
    <row r="31" spans="1:6" ht="19.5" customHeight="1">
      <c r="A31" s="166" t="s">
        <v>1388</v>
      </c>
      <c r="B31" s="171">
        <f>SUM(B32)</f>
        <v>975</v>
      </c>
      <c r="C31" s="171">
        <f>SUM(C32)</f>
        <v>1094</v>
      </c>
      <c r="D31" s="172">
        <f t="shared" si="1"/>
        <v>12.205128205128204</v>
      </c>
      <c r="E31" s="32"/>
      <c r="F31" s="32"/>
    </row>
    <row r="32" spans="1:6" ht="19.5" customHeight="1">
      <c r="A32" s="166" t="s">
        <v>1389</v>
      </c>
      <c r="B32" s="171">
        <v>975</v>
      </c>
      <c r="C32" s="171">
        <v>1094</v>
      </c>
      <c r="D32" s="172">
        <f t="shared" si="1"/>
        <v>12.205128205128204</v>
      </c>
      <c r="E32" s="32"/>
      <c r="F32" s="32"/>
    </row>
    <row r="33" spans="1:6" ht="19.5" customHeight="1">
      <c r="A33" s="166" t="s">
        <v>1390</v>
      </c>
      <c r="B33" s="173">
        <f>SUM(B34)</f>
        <v>0</v>
      </c>
      <c r="C33" s="173">
        <f>SUM(C34)</f>
        <v>18000</v>
      </c>
      <c r="D33" s="172"/>
      <c r="E33" s="32"/>
      <c r="F33" s="32"/>
    </row>
    <row r="34" spans="1:6" ht="19.5" customHeight="1">
      <c r="A34" s="166" t="s">
        <v>1391</v>
      </c>
      <c r="B34" s="174"/>
      <c r="C34" s="174">
        <v>18000</v>
      </c>
      <c r="D34" s="172"/>
      <c r="E34" s="32"/>
      <c r="F34" s="32"/>
    </row>
    <row r="35" spans="1:6" ht="19.5" customHeight="1">
      <c r="A35" s="166" t="s">
        <v>1407</v>
      </c>
      <c r="B35" s="173">
        <f>SUM(B36,B38)</f>
        <v>72</v>
      </c>
      <c r="C35" s="173">
        <f>SUM(C36,C38)</f>
        <v>209</v>
      </c>
      <c r="D35" s="172">
        <f aca="true" t="shared" si="2" ref="D35:D49">(C35-B35)/B35*100</f>
        <v>190.27777777777777</v>
      </c>
      <c r="E35" s="32"/>
      <c r="F35" s="32"/>
    </row>
    <row r="36" spans="1:6" ht="19.5" customHeight="1">
      <c r="A36" s="166" t="s">
        <v>1392</v>
      </c>
      <c r="B36" s="173">
        <f>SUM(B37)</f>
        <v>32</v>
      </c>
      <c r="C36" s="173">
        <f>SUM(C37)</f>
        <v>209</v>
      </c>
      <c r="D36" s="172">
        <f t="shared" si="2"/>
        <v>553.125</v>
      </c>
      <c r="E36" s="32"/>
      <c r="F36" s="32"/>
    </row>
    <row r="37" spans="1:6" ht="19.5" customHeight="1">
      <c r="A37" s="166" t="s">
        <v>1673</v>
      </c>
      <c r="B37" s="173">
        <v>32</v>
      </c>
      <c r="C37" s="173">
        <v>209</v>
      </c>
      <c r="D37" s="172">
        <f t="shared" si="2"/>
        <v>553.125</v>
      </c>
      <c r="E37" s="32"/>
      <c r="F37" s="32"/>
    </row>
    <row r="38" spans="1:6" ht="19.5" customHeight="1">
      <c r="A38" s="166" t="s">
        <v>1409</v>
      </c>
      <c r="B38" s="173">
        <f>SUM(B39)</f>
        <v>40</v>
      </c>
      <c r="C38" s="173">
        <f>SUM(C39)</f>
        <v>0</v>
      </c>
      <c r="D38" s="172">
        <f t="shared" si="2"/>
        <v>-100</v>
      </c>
      <c r="E38" s="32"/>
      <c r="F38" s="32"/>
    </row>
    <row r="39" spans="1:6" ht="19.5" customHeight="1">
      <c r="A39" s="166" t="s">
        <v>1410</v>
      </c>
      <c r="B39" s="171">
        <v>40</v>
      </c>
      <c r="C39" s="171"/>
      <c r="D39" s="172">
        <f t="shared" si="2"/>
        <v>-100</v>
      </c>
      <c r="E39" s="32"/>
      <c r="F39" s="32"/>
    </row>
    <row r="40" spans="1:6" ht="19.5" customHeight="1">
      <c r="A40" s="175" t="s">
        <v>1411</v>
      </c>
      <c r="B40" s="171">
        <f>SUM(B41,B43)</f>
        <v>428</v>
      </c>
      <c r="C40" s="171">
        <f>SUM(C41,C43)</f>
        <v>519</v>
      </c>
      <c r="D40" s="172">
        <f t="shared" si="2"/>
        <v>21.261682242990652</v>
      </c>
      <c r="E40" s="32"/>
      <c r="F40" s="32"/>
    </row>
    <row r="41" spans="1:6" ht="19.5" customHeight="1">
      <c r="A41" s="175" t="s">
        <v>415</v>
      </c>
      <c r="B41" s="171">
        <f>SUM(B42)</f>
        <v>26</v>
      </c>
      <c r="C41" s="171">
        <f>SUM(C42)</f>
        <v>0</v>
      </c>
      <c r="D41" s="172">
        <f t="shared" si="2"/>
        <v>-100</v>
      </c>
      <c r="E41" s="32"/>
      <c r="F41" s="32"/>
    </row>
    <row r="42" spans="1:6" ht="19.5" customHeight="1">
      <c r="A42" s="175" t="s">
        <v>1680</v>
      </c>
      <c r="B42" s="171">
        <v>26</v>
      </c>
      <c r="C42" s="171"/>
      <c r="D42" s="172">
        <f t="shared" si="2"/>
        <v>-100</v>
      </c>
      <c r="E42" s="32"/>
      <c r="F42" s="32"/>
    </row>
    <row r="43" spans="1:6" ht="19.5" customHeight="1">
      <c r="A43" s="175" t="s">
        <v>1393</v>
      </c>
      <c r="B43" s="171">
        <f>SUM(B44:B50)</f>
        <v>402</v>
      </c>
      <c r="C43" s="171">
        <f>SUM(C44:C50)</f>
        <v>519</v>
      </c>
      <c r="D43" s="172">
        <f t="shared" si="2"/>
        <v>29.1044776119403</v>
      </c>
      <c r="E43" s="32"/>
      <c r="F43" s="32"/>
    </row>
    <row r="44" spans="1:6" ht="19.5" customHeight="1">
      <c r="A44" s="175" t="s">
        <v>1394</v>
      </c>
      <c r="B44" s="171">
        <v>212</v>
      </c>
      <c r="C44" s="171">
        <v>330</v>
      </c>
      <c r="D44" s="172">
        <f t="shared" si="2"/>
        <v>55.660377358490564</v>
      </c>
      <c r="E44" s="32"/>
      <c r="F44" s="32"/>
    </row>
    <row r="45" spans="1:6" ht="19.5" customHeight="1">
      <c r="A45" s="175" t="s">
        <v>1395</v>
      </c>
      <c r="B45" s="171">
        <v>58</v>
      </c>
      <c r="C45" s="171">
        <v>38</v>
      </c>
      <c r="D45" s="172">
        <f t="shared" si="2"/>
        <v>-34.48275862068966</v>
      </c>
      <c r="E45" s="32"/>
      <c r="F45" s="32"/>
    </row>
    <row r="46" spans="1:6" ht="19.5" customHeight="1">
      <c r="A46" s="175" t="s">
        <v>1415</v>
      </c>
      <c r="B46" s="171">
        <v>21</v>
      </c>
      <c r="C46" s="171"/>
      <c r="D46" s="172">
        <f t="shared" si="2"/>
        <v>-100</v>
      </c>
      <c r="E46" s="32"/>
      <c r="F46" s="32"/>
    </row>
    <row r="47" spans="1:6" ht="19.5" customHeight="1">
      <c r="A47" s="175" t="s">
        <v>1396</v>
      </c>
      <c r="B47" s="171">
        <v>38</v>
      </c>
      <c r="C47" s="171">
        <v>84</v>
      </c>
      <c r="D47" s="172">
        <f t="shared" si="2"/>
        <v>121.05263157894737</v>
      </c>
      <c r="E47" s="32"/>
      <c r="F47" s="32"/>
    </row>
    <row r="48" spans="1:6" ht="19.5" customHeight="1">
      <c r="A48" s="175" t="s">
        <v>1397</v>
      </c>
      <c r="B48" s="171">
        <v>48</v>
      </c>
      <c r="C48" s="171">
        <v>40</v>
      </c>
      <c r="D48" s="172">
        <f t="shared" si="2"/>
        <v>-16.666666666666664</v>
      </c>
      <c r="E48" s="32"/>
      <c r="F48" s="32"/>
    </row>
    <row r="49" spans="1:6" ht="19.5" customHeight="1">
      <c r="A49" s="175" t="s">
        <v>1398</v>
      </c>
      <c r="B49" s="171">
        <v>25</v>
      </c>
      <c r="C49" s="171">
        <v>27</v>
      </c>
      <c r="D49" s="172">
        <f t="shared" si="2"/>
        <v>8</v>
      </c>
      <c r="E49" s="32"/>
      <c r="F49" s="32"/>
    </row>
    <row r="50" spans="1:6" ht="19.5" customHeight="1">
      <c r="A50" s="175" t="s">
        <v>1416</v>
      </c>
      <c r="B50" s="171"/>
      <c r="C50" s="171"/>
      <c r="D50" s="172"/>
      <c r="E50" s="32"/>
      <c r="F50" s="32"/>
    </row>
    <row r="51" spans="1:6" ht="19.5" customHeight="1">
      <c r="A51" s="175" t="s">
        <v>1412</v>
      </c>
      <c r="B51" s="173">
        <f>SUM(B52)</f>
        <v>188</v>
      </c>
      <c r="C51" s="173">
        <f>SUM(C52)</f>
        <v>961</v>
      </c>
      <c r="D51" s="172">
        <f>(C51-B51)/B51*100</f>
        <v>411.17021276595744</v>
      </c>
      <c r="E51" s="32"/>
      <c r="F51" s="32"/>
    </row>
    <row r="52" spans="1:6" ht="19.5" customHeight="1">
      <c r="A52" s="175" t="s">
        <v>1681</v>
      </c>
      <c r="B52" s="173">
        <f>SUM(B53:B55)</f>
        <v>188</v>
      </c>
      <c r="C52" s="173">
        <f>SUM(C53:C55)</f>
        <v>961</v>
      </c>
      <c r="D52" s="172">
        <f>(C52-B52)/B52*100</f>
        <v>411.17021276595744</v>
      </c>
      <c r="E52" s="32"/>
      <c r="F52" s="32"/>
    </row>
    <row r="53" spans="1:6" ht="19.5" customHeight="1">
      <c r="A53" s="175" t="s">
        <v>1682</v>
      </c>
      <c r="B53" s="173">
        <v>188</v>
      </c>
      <c r="C53" s="173">
        <v>239</v>
      </c>
      <c r="D53" s="172">
        <f>(C53-B53)/B53*100</f>
        <v>27.127659574468083</v>
      </c>
      <c r="E53" s="32"/>
      <c r="F53" s="32"/>
    </row>
    <row r="54" spans="1:6" ht="19.5" customHeight="1">
      <c r="A54" s="175" t="s">
        <v>1401</v>
      </c>
      <c r="B54" s="173"/>
      <c r="C54" s="173">
        <v>383</v>
      </c>
      <c r="D54" s="172"/>
      <c r="E54" s="32"/>
      <c r="F54" s="32"/>
    </row>
    <row r="55" spans="1:6" ht="19.5" customHeight="1">
      <c r="A55" s="175" t="s">
        <v>1402</v>
      </c>
      <c r="B55" s="173"/>
      <c r="C55" s="173">
        <v>339</v>
      </c>
      <c r="D55" s="172"/>
      <c r="E55" s="32"/>
      <c r="F55" s="32"/>
    </row>
    <row r="56" spans="1:6" ht="19.5" customHeight="1">
      <c r="A56" s="175" t="s">
        <v>1413</v>
      </c>
      <c r="B56" s="173">
        <f>SUM(B57)</f>
        <v>16</v>
      </c>
      <c r="C56" s="173">
        <f>SUM(C57)</f>
        <v>27</v>
      </c>
      <c r="D56" s="172">
        <f>(C56-B56)/B56*100</f>
        <v>68.75</v>
      </c>
      <c r="E56" s="32"/>
      <c r="F56" s="32"/>
    </row>
    <row r="57" spans="1:6" ht="19.5" customHeight="1">
      <c r="A57" s="175" t="s">
        <v>1683</v>
      </c>
      <c r="B57" s="173">
        <f>SUM(B58:B60)</f>
        <v>16</v>
      </c>
      <c r="C57" s="173">
        <f>SUM(C58:C60)</f>
        <v>27</v>
      </c>
      <c r="D57" s="172">
        <f>(C57-B57)/B57*100</f>
        <v>68.75</v>
      </c>
      <c r="E57" s="32"/>
      <c r="F57" s="32"/>
    </row>
    <row r="58" spans="1:6" ht="19.5" customHeight="1">
      <c r="A58" s="175" t="s">
        <v>1417</v>
      </c>
      <c r="B58" s="173">
        <v>1</v>
      </c>
      <c r="C58" s="173"/>
      <c r="D58" s="172">
        <f>(C58-B58)/B58*100</f>
        <v>-100</v>
      </c>
      <c r="E58" s="32"/>
      <c r="F58" s="32"/>
    </row>
    <row r="59" spans="1:6" ht="19.5" customHeight="1">
      <c r="A59" s="175" t="s">
        <v>1418</v>
      </c>
      <c r="B59" s="173">
        <v>15</v>
      </c>
      <c r="C59" s="173"/>
      <c r="D59" s="172">
        <f>(C59-B59)/B59*100</f>
        <v>-100</v>
      </c>
      <c r="E59" s="32"/>
      <c r="F59" s="32"/>
    </row>
    <row r="60" spans="1:6" ht="19.5" customHeight="1">
      <c r="A60" s="175" t="s">
        <v>1684</v>
      </c>
      <c r="B60" s="173"/>
      <c r="C60" s="173">
        <v>27</v>
      </c>
      <c r="D60" s="172"/>
      <c r="E60" s="32"/>
      <c r="F60" s="32"/>
    </row>
    <row r="61" spans="1:6" ht="19.5" customHeight="1">
      <c r="A61" s="163" t="s">
        <v>417</v>
      </c>
      <c r="B61" s="171">
        <f>SUM(B4,B11,B17,B35,B40,B51,B56)</f>
        <v>39147</v>
      </c>
      <c r="C61" s="171">
        <f>SUM(C4,C11,C17,C35,C40,C51,C56)</f>
        <v>35843</v>
      </c>
      <c r="D61" s="172">
        <f>(C61-B61)/B61*100</f>
        <v>-8.4399826295757</v>
      </c>
      <c r="E61" s="32"/>
      <c r="F61" s="32"/>
    </row>
    <row r="62" spans="1:6" ht="19.5" customHeight="1">
      <c r="A62" s="176" t="s">
        <v>419</v>
      </c>
      <c r="B62" s="171">
        <f>SUM(B63:B66,B68)</f>
        <v>13570</v>
      </c>
      <c r="C62" s="171">
        <f>SUM(C63:C66,C68)</f>
        <v>32657</v>
      </c>
      <c r="D62" s="172">
        <f>(C62-B62)/B62*100</f>
        <v>140.65585851142225</v>
      </c>
      <c r="E62" s="32"/>
      <c r="F62" s="32"/>
    </row>
    <row r="63" spans="1:6" ht="19.5" customHeight="1">
      <c r="A63" s="166" t="s">
        <v>421</v>
      </c>
      <c r="B63" s="171"/>
      <c r="C63" s="171"/>
      <c r="D63" s="172"/>
      <c r="E63" s="32"/>
      <c r="F63" s="32"/>
    </row>
    <row r="64" spans="1:6" ht="19.5" customHeight="1">
      <c r="A64" s="166" t="s">
        <v>422</v>
      </c>
      <c r="B64" s="171"/>
      <c r="C64" s="171"/>
      <c r="D64" s="172"/>
      <c r="E64" s="32"/>
      <c r="F64" s="32"/>
    </row>
    <row r="65" spans="1:6" ht="19.5" customHeight="1">
      <c r="A65" s="166" t="s">
        <v>1419</v>
      </c>
      <c r="B65" s="171">
        <v>2291</v>
      </c>
      <c r="C65" s="171">
        <v>28798</v>
      </c>
      <c r="D65" s="172">
        <f>(C65-B65)/B65*100</f>
        <v>1157.005674378001</v>
      </c>
      <c r="E65" s="32"/>
      <c r="F65" s="32"/>
    </row>
    <row r="66" spans="1:6" ht="19.5" customHeight="1">
      <c r="A66" s="166" t="s">
        <v>423</v>
      </c>
      <c r="B66" s="171">
        <f>SUM(B67)</f>
        <v>1362</v>
      </c>
      <c r="C66" s="171">
        <f>SUM(C67)</f>
        <v>0</v>
      </c>
      <c r="D66" s="172">
        <f>(C66-B66)/B66*100</f>
        <v>-100</v>
      </c>
      <c r="E66" s="32"/>
      <c r="F66" s="32"/>
    </row>
    <row r="67" spans="1:6" ht="19.5" customHeight="1">
      <c r="A67" s="166" t="s">
        <v>1685</v>
      </c>
      <c r="B67" s="171">
        <v>1362</v>
      </c>
      <c r="C67" s="171"/>
      <c r="D67" s="172">
        <f>(C67-B67)/B67*100</f>
        <v>-100</v>
      </c>
      <c r="E67" s="32"/>
      <c r="F67" s="32"/>
    </row>
    <row r="68" spans="1:6" ht="19.5" customHeight="1">
      <c r="A68" s="166" t="s">
        <v>1421</v>
      </c>
      <c r="B68" s="171">
        <v>9917</v>
      </c>
      <c r="C68" s="171">
        <v>3859</v>
      </c>
      <c r="D68" s="172">
        <f>(C68-B68)/B68*100</f>
        <v>-61.08702228496521</v>
      </c>
      <c r="E68" s="32"/>
      <c r="F68" s="32"/>
    </row>
    <row r="69" spans="1:4" ht="19.5" customHeight="1">
      <c r="A69" s="169" t="s">
        <v>427</v>
      </c>
      <c r="B69" s="171">
        <f>SUM(B61:B62)</f>
        <v>52717</v>
      </c>
      <c r="C69" s="171">
        <f>SUM(C61:C62)</f>
        <v>68500</v>
      </c>
      <c r="D69" s="172">
        <f>(C69-B69)/B69*100</f>
        <v>29.939108826374795</v>
      </c>
    </row>
  </sheetData>
  <sheetProtection/>
  <mergeCells count="2">
    <mergeCell ref="A1:D1"/>
    <mergeCell ref="B2:D2"/>
  </mergeCells>
  <printOptions/>
  <pageMargins left="0.4724409448818898" right="0.15748031496062992" top="0.4330708661417323" bottom="0.3937007874015748" header="0.31496062992125984" footer="0.1968503937007874"/>
  <pageSetup horizontalDpi="600" verticalDpi="600" orientation="landscape" paperSize="9" scale="95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F10"/>
  <sheetViews>
    <sheetView showZeros="0" zoomScaleSheetLayoutView="100" zoomScalePageLayoutView="0" workbookViewId="0" topLeftCell="A1">
      <selection activeCell="B1" sqref="B1"/>
    </sheetView>
  </sheetViews>
  <sheetFormatPr defaultColWidth="8.75390625" defaultRowHeight="14.25"/>
  <cols>
    <col min="1" max="1" width="48.375" style="8" customWidth="1"/>
    <col min="2" max="2" width="20.00390625" style="8" customWidth="1"/>
    <col min="3" max="3" width="17.875" style="8" customWidth="1"/>
    <col min="4" max="4" width="14.75390625" style="20" customWidth="1"/>
    <col min="5" max="16384" width="8.75390625" style="8" customWidth="1"/>
  </cols>
  <sheetData>
    <row r="1" spans="1:4" ht="25.5" customHeight="1">
      <c r="A1" s="170" t="s">
        <v>1493</v>
      </c>
      <c r="B1" s="199"/>
      <c r="C1" s="170"/>
      <c r="D1" s="170"/>
    </row>
    <row r="2" spans="2:4" s="19" customFormat="1" ht="20.25" customHeight="1">
      <c r="B2" s="222" t="s">
        <v>75</v>
      </c>
      <c r="C2" s="222"/>
      <c r="D2" s="222"/>
    </row>
    <row r="3" spans="1:4" ht="30" customHeight="1">
      <c r="A3" s="156" t="s">
        <v>0</v>
      </c>
      <c r="B3" s="156" t="s">
        <v>1362</v>
      </c>
      <c r="C3" s="156" t="s">
        <v>1361</v>
      </c>
      <c r="D3" s="156" t="s">
        <v>3</v>
      </c>
    </row>
    <row r="4" spans="1:6" ht="30" customHeight="1">
      <c r="A4" s="176" t="s">
        <v>419</v>
      </c>
      <c r="B4" s="171">
        <f>SUM(B5:B8,B10)</f>
        <v>13570</v>
      </c>
      <c r="C4" s="171">
        <f>SUM(C5:C8,C10)</f>
        <v>32657</v>
      </c>
      <c r="D4" s="172">
        <f>(C4-B4)/B4*100</f>
        <v>140.65585851142225</v>
      </c>
      <c r="E4" s="32"/>
      <c r="F4" s="32"/>
    </row>
    <row r="5" spans="1:6" ht="30" customHeight="1">
      <c r="A5" s="166" t="s">
        <v>421</v>
      </c>
      <c r="B5" s="171"/>
      <c r="C5" s="171"/>
      <c r="D5" s="172"/>
      <c r="E5" s="32"/>
      <c r="F5" s="32"/>
    </row>
    <row r="6" spans="1:6" ht="30" customHeight="1">
      <c r="A6" s="166" t="s">
        <v>422</v>
      </c>
      <c r="B6" s="171"/>
      <c r="C6" s="171"/>
      <c r="D6" s="172"/>
      <c r="E6" s="32"/>
      <c r="F6" s="32"/>
    </row>
    <row r="7" spans="1:6" ht="30" customHeight="1">
      <c r="A7" s="166" t="s">
        <v>1419</v>
      </c>
      <c r="B7" s="171">
        <v>2291</v>
      </c>
      <c r="C7" s="171">
        <v>28798</v>
      </c>
      <c r="D7" s="172">
        <f>(C7-B7)/B7*100</f>
        <v>1157.005674378001</v>
      </c>
      <c r="E7" s="32"/>
      <c r="F7" s="32"/>
    </row>
    <row r="8" spans="1:6" ht="30" customHeight="1">
      <c r="A8" s="166" t="s">
        <v>423</v>
      </c>
      <c r="B8" s="171">
        <f>SUM(B9)</f>
        <v>1362</v>
      </c>
      <c r="C8" s="171">
        <f>SUM(C9)</f>
        <v>0</v>
      </c>
      <c r="D8" s="172">
        <f>(C8-B8)/B8*100</f>
        <v>-100</v>
      </c>
      <c r="E8" s="32"/>
      <c r="F8" s="32"/>
    </row>
    <row r="9" spans="1:6" ht="30" customHeight="1">
      <c r="A9" s="166" t="s">
        <v>1685</v>
      </c>
      <c r="B9" s="171">
        <v>1362</v>
      </c>
      <c r="C9" s="171"/>
      <c r="D9" s="172">
        <f>(C9-B9)/B9*100</f>
        <v>-100</v>
      </c>
      <c r="E9" s="32"/>
      <c r="F9" s="32"/>
    </row>
    <row r="10" spans="1:6" ht="30" customHeight="1">
      <c r="A10" s="166" t="s">
        <v>1421</v>
      </c>
      <c r="B10" s="171">
        <v>9917</v>
      </c>
      <c r="C10" s="171">
        <v>3859</v>
      </c>
      <c r="D10" s="172">
        <f>(C10-B10)/B10*100</f>
        <v>-61.08702228496521</v>
      </c>
      <c r="E10" s="32"/>
      <c r="F10" s="32"/>
    </row>
  </sheetData>
  <sheetProtection/>
  <mergeCells count="1">
    <mergeCell ref="B2:D2"/>
  </mergeCells>
  <printOptions/>
  <pageMargins left="0.4724409448818898" right="0.15748031496062992" top="0.4330708661417323" bottom="0.3937007874015748" header="0.31496062992125984" footer="0.1968503937007874"/>
  <pageSetup horizontalDpi="600" verticalDpi="600" orientation="landscape" paperSize="9" scale="95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D9"/>
  <sheetViews>
    <sheetView zoomScalePageLayoutView="0" workbookViewId="0" topLeftCell="A1">
      <selection activeCell="A1" sqref="A1:D1"/>
    </sheetView>
  </sheetViews>
  <sheetFormatPr defaultColWidth="8.75390625" defaultRowHeight="14.25"/>
  <cols>
    <col min="1" max="1" width="56.25390625" style="8" customWidth="1"/>
    <col min="2" max="2" width="17.125" style="8" customWidth="1"/>
    <col min="3" max="3" width="15.875" style="8" customWidth="1"/>
    <col min="4" max="4" width="13.75390625" style="20" customWidth="1"/>
    <col min="5" max="16384" width="8.75390625" style="8" customWidth="1"/>
  </cols>
  <sheetData>
    <row r="1" spans="1:4" ht="25.5" customHeight="1">
      <c r="A1" s="223" t="s">
        <v>1495</v>
      </c>
      <c r="B1" s="223"/>
      <c r="C1" s="223"/>
      <c r="D1" s="223"/>
    </row>
    <row r="2" spans="3:4" s="19" customFormat="1" ht="16.5" customHeight="1">
      <c r="C2" s="222" t="s">
        <v>75</v>
      </c>
      <c r="D2" s="222"/>
    </row>
    <row r="3" spans="1:4" ht="30" customHeight="1">
      <c r="A3" s="22" t="s">
        <v>1659</v>
      </c>
      <c r="B3" s="156" t="s">
        <v>1362</v>
      </c>
      <c r="C3" s="156" t="s">
        <v>1361</v>
      </c>
      <c r="D3" s="22" t="s">
        <v>1660</v>
      </c>
    </row>
    <row r="4" spans="1:4" ht="30" customHeight="1">
      <c r="A4" s="143" t="s">
        <v>1661</v>
      </c>
      <c r="B4" s="154"/>
      <c r="C4" s="154"/>
      <c r="D4" s="155"/>
    </row>
    <row r="5" spans="1:4" ht="30" customHeight="1">
      <c r="A5" s="143" t="s">
        <v>1570</v>
      </c>
      <c r="B5" s="154"/>
      <c r="C5" s="154"/>
      <c r="D5" s="155"/>
    </row>
    <row r="6" spans="1:4" ht="30" customHeight="1">
      <c r="A6" s="143" t="s">
        <v>1571</v>
      </c>
      <c r="B6" s="154"/>
      <c r="C6" s="154"/>
      <c r="D6" s="155"/>
    </row>
    <row r="7" spans="1:4" ht="30" customHeight="1">
      <c r="A7" s="143" t="s">
        <v>1572</v>
      </c>
      <c r="B7" s="154"/>
      <c r="C7" s="154"/>
      <c r="D7" s="155"/>
    </row>
    <row r="9" ht="29.25" customHeight="1">
      <c r="A9" s="149" t="s">
        <v>1662</v>
      </c>
    </row>
  </sheetData>
  <sheetProtection/>
  <mergeCells count="2">
    <mergeCell ref="A1:D1"/>
    <mergeCell ref="C2:D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E4"/>
  <sheetViews>
    <sheetView zoomScalePageLayoutView="0" workbookViewId="0" topLeftCell="A1">
      <selection activeCell="H29" sqref="H29"/>
    </sheetView>
  </sheetViews>
  <sheetFormatPr defaultColWidth="9.00390625" defaultRowHeight="14.25"/>
  <cols>
    <col min="1" max="1" width="22.50390625" style="0" customWidth="1"/>
    <col min="2" max="2" width="20.125" style="0" customWidth="1"/>
    <col min="3" max="3" width="21.25390625" style="0" customWidth="1"/>
    <col min="4" max="4" width="19.875" style="0" customWidth="1"/>
    <col min="5" max="5" width="16.375" style="0" customWidth="1"/>
  </cols>
  <sheetData>
    <row r="1" spans="1:5" ht="35.25" customHeight="1">
      <c r="A1" s="220" t="s">
        <v>1496</v>
      </c>
      <c r="B1" s="220"/>
      <c r="C1" s="220"/>
      <c r="D1" s="220"/>
      <c r="E1" s="220"/>
    </row>
    <row r="2" spans="1:5" ht="48.75" customHeight="1">
      <c r="A2" s="1"/>
      <c r="B2" s="1"/>
      <c r="C2" s="1"/>
      <c r="D2" s="1"/>
      <c r="E2" s="2" t="s">
        <v>438</v>
      </c>
    </row>
    <row r="3" spans="1:5" ht="56.25" customHeight="1">
      <c r="A3" s="3" t="s">
        <v>439</v>
      </c>
      <c r="B3" s="3" t="s">
        <v>440</v>
      </c>
      <c r="C3" s="3" t="s">
        <v>441</v>
      </c>
      <c r="D3" s="3" t="s">
        <v>442</v>
      </c>
      <c r="E3" s="4" t="s">
        <v>443</v>
      </c>
    </row>
    <row r="4" spans="1:5" ht="56.25" customHeight="1">
      <c r="A4" s="5" t="s">
        <v>446</v>
      </c>
      <c r="B4" s="6">
        <v>17642</v>
      </c>
      <c r="C4" s="6">
        <v>35642</v>
      </c>
      <c r="D4" s="6">
        <v>40400</v>
      </c>
      <c r="E4" s="7">
        <f>C4/D4*100%</f>
        <v>0.8822277227722772</v>
      </c>
    </row>
  </sheetData>
  <sheetProtection/>
  <mergeCells count="1">
    <mergeCell ref="A1:E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R52"/>
  <sheetViews>
    <sheetView zoomScaleSheetLayoutView="100" zoomScalePageLayoutView="0" workbookViewId="0" topLeftCell="A1">
      <selection activeCell="C21" sqref="C21"/>
    </sheetView>
  </sheetViews>
  <sheetFormatPr defaultColWidth="8.75390625" defaultRowHeight="14.25"/>
  <cols>
    <col min="1" max="1" width="41.625" style="8" customWidth="1"/>
    <col min="2" max="2" width="18.50390625" style="8" customWidth="1"/>
    <col min="3" max="3" width="18.375" style="8" customWidth="1"/>
    <col min="4" max="4" width="18.00390625" style="8" customWidth="1"/>
    <col min="5" max="16384" width="8.75390625" style="8" customWidth="1"/>
  </cols>
  <sheetData>
    <row r="1" spans="1:4" ht="33.75" customHeight="1">
      <c r="A1" s="210" t="s">
        <v>1497</v>
      </c>
      <c r="B1" s="210"/>
      <c r="C1" s="210"/>
      <c r="D1" s="210"/>
    </row>
    <row r="2" spans="1:4" ht="16.5" customHeight="1">
      <c r="A2" s="177"/>
      <c r="B2" s="177"/>
      <c r="C2" s="177"/>
      <c r="D2" s="178" t="s">
        <v>1687</v>
      </c>
    </row>
    <row r="3" spans="1:4" ht="30" customHeight="1">
      <c r="A3" s="179" t="s">
        <v>430</v>
      </c>
      <c r="B3" s="180" t="s">
        <v>1688</v>
      </c>
      <c r="C3" s="180" t="s">
        <v>1689</v>
      </c>
      <c r="D3" s="180" t="s">
        <v>1361</v>
      </c>
    </row>
    <row r="4" spans="1:4" ht="30" customHeight="1">
      <c r="A4" s="181" t="s">
        <v>1448</v>
      </c>
      <c r="B4" s="182">
        <f>B5+B8+B11+B13</f>
        <v>930</v>
      </c>
      <c r="C4" s="182">
        <f>C5+C8+C11+C13</f>
        <v>1043</v>
      </c>
      <c r="D4" s="182">
        <f>D5+D8+D11+D13</f>
        <v>1043</v>
      </c>
    </row>
    <row r="5" spans="1:5" ht="30" customHeight="1">
      <c r="A5" s="183" t="s">
        <v>431</v>
      </c>
      <c r="B5" s="184"/>
      <c r="C5" s="184"/>
      <c r="D5" s="184">
        <f>SUM(D6:D7)</f>
        <v>4</v>
      </c>
      <c r="E5" s="18"/>
    </row>
    <row r="6" spans="1:5" ht="30" customHeight="1">
      <c r="A6" s="161" t="s">
        <v>1691</v>
      </c>
      <c r="B6" s="185"/>
      <c r="C6" s="185"/>
      <c r="D6" s="185"/>
      <c r="E6" s="18"/>
    </row>
    <row r="7" spans="1:5" ht="30" customHeight="1">
      <c r="A7" s="186" t="s">
        <v>1692</v>
      </c>
      <c r="B7" s="185"/>
      <c r="C7" s="185"/>
      <c r="D7" s="185">
        <v>4</v>
      </c>
      <c r="E7" s="18"/>
    </row>
    <row r="8" spans="1:4" ht="30" customHeight="1">
      <c r="A8" s="161" t="s">
        <v>434</v>
      </c>
      <c r="B8" s="185"/>
      <c r="C8" s="185"/>
      <c r="D8" s="185"/>
    </row>
    <row r="9" spans="1:4" ht="30" customHeight="1">
      <c r="A9" s="161" t="s">
        <v>1693</v>
      </c>
      <c r="B9" s="187"/>
      <c r="C9" s="187"/>
      <c r="D9" s="187"/>
    </row>
    <row r="10" spans="1:4" ht="30" customHeight="1">
      <c r="A10" s="161" t="s">
        <v>1694</v>
      </c>
      <c r="B10" s="187"/>
      <c r="C10" s="187"/>
      <c r="D10" s="187"/>
    </row>
    <row r="11" spans="1:4" ht="30" customHeight="1">
      <c r="A11" s="161" t="s">
        <v>436</v>
      </c>
      <c r="B11" s="187"/>
      <c r="C11" s="187"/>
      <c r="D11" s="185"/>
    </row>
    <row r="12" spans="1:4" ht="30" customHeight="1">
      <c r="A12" s="161" t="s">
        <v>1695</v>
      </c>
      <c r="B12" s="187"/>
      <c r="C12" s="187"/>
      <c r="D12" s="185"/>
    </row>
    <row r="13" spans="1:4" ht="30" customHeight="1">
      <c r="A13" s="161" t="s">
        <v>437</v>
      </c>
      <c r="B13" s="187">
        <v>930</v>
      </c>
      <c r="C13" s="187">
        <v>1043</v>
      </c>
      <c r="D13" s="187">
        <v>1039</v>
      </c>
    </row>
    <row r="14" spans="1:4" s="12" customFormat="1" ht="30" customHeight="1">
      <c r="A14" s="188" t="s">
        <v>1450</v>
      </c>
      <c r="B14" s="185">
        <v>37</v>
      </c>
      <c r="C14" s="185">
        <v>37</v>
      </c>
      <c r="D14" s="185">
        <v>37</v>
      </c>
    </row>
    <row r="15" spans="1:4" s="12" customFormat="1" ht="30" customHeight="1">
      <c r="A15" s="189" t="s">
        <v>1453</v>
      </c>
      <c r="B15" s="190">
        <f>B4+B14</f>
        <v>967</v>
      </c>
      <c r="C15" s="190">
        <f>C4+C14</f>
        <v>1080</v>
      </c>
      <c r="D15" s="190">
        <f>D4+D14</f>
        <v>1080</v>
      </c>
    </row>
    <row r="16" spans="1:4" ht="30" customHeight="1">
      <c r="A16" s="189" t="s">
        <v>1455</v>
      </c>
      <c r="B16" s="187">
        <f>B15-B14</f>
        <v>930</v>
      </c>
      <c r="C16" s="187">
        <f>C15-C14</f>
        <v>1043</v>
      </c>
      <c r="D16" s="187">
        <f>D15-D14</f>
        <v>1043</v>
      </c>
    </row>
    <row r="17" spans="2:4" ht="16.5" customHeight="1">
      <c r="B17" s="13"/>
      <c r="C17" s="13"/>
      <c r="D17" s="13"/>
    </row>
    <row r="18" spans="2:4" ht="16.5" customHeight="1">
      <c r="B18" s="13"/>
      <c r="C18" s="13"/>
      <c r="D18" s="13"/>
    </row>
    <row r="19" spans="2:4" ht="16.5" customHeight="1">
      <c r="B19" s="13"/>
      <c r="C19" s="13"/>
      <c r="D19" s="13"/>
    </row>
    <row r="20" spans="1:252" s="13" customFormat="1" ht="16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</row>
    <row r="21" spans="1:252" s="13" customFormat="1" ht="16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</row>
    <row r="22" spans="1:252" s="13" customFormat="1" ht="16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</row>
    <row r="23" spans="1:252" s="13" customFormat="1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13" customFormat="1" ht="16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13" customFormat="1" ht="16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13" customFormat="1" ht="16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</row>
    <row r="27" spans="1:252" s="13" customFormat="1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</row>
    <row r="28" spans="1:252" s="13" customFormat="1" ht="16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</row>
    <row r="29" spans="1:252" s="13" customFormat="1" ht="16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</row>
    <row r="30" spans="1:252" s="13" customFormat="1" ht="16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</row>
    <row r="31" spans="1:252" s="13" customFormat="1" ht="16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</row>
    <row r="32" spans="1:252" s="13" customFormat="1" ht="16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</row>
    <row r="33" spans="1:252" s="13" customFormat="1" ht="16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</row>
    <row r="34" spans="1:252" s="13" customFormat="1" ht="16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</row>
    <row r="35" spans="1:252" s="13" customFormat="1" ht="16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</row>
    <row r="36" spans="1:252" s="13" customFormat="1" ht="16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</row>
    <row r="37" spans="1:252" s="13" customFormat="1" ht="16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</row>
    <row r="38" spans="1:252" s="13" customFormat="1" ht="16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</row>
    <row r="39" spans="1:252" s="13" customFormat="1" ht="16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</row>
    <row r="40" spans="1:252" s="13" customFormat="1" ht="16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</row>
    <row r="41" spans="1:252" s="13" customFormat="1" ht="16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</row>
    <row r="42" spans="1:252" s="13" customFormat="1" ht="16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</row>
    <row r="43" spans="1:252" s="13" customFormat="1" ht="16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</row>
    <row r="44" spans="1:252" s="13" customFormat="1" ht="16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</row>
    <row r="45" spans="1:252" s="13" customFormat="1" ht="16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</row>
    <row r="46" spans="1:252" s="13" customFormat="1" ht="16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</row>
    <row r="47" spans="1:252" s="13" customFormat="1" ht="16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</row>
    <row r="48" spans="1:252" s="13" customFormat="1" ht="16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</row>
    <row r="49" spans="1:252" s="13" customFormat="1" ht="16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</row>
    <row r="50" spans="1:252" s="13" customFormat="1" ht="16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</row>
    <row r="51" spans="1:252" s="13" customFormat="1" ht="16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</row>
    <row r="52" spans="1:252" s="13" customFormat="1" ht="16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</row>
  </sheetData>
  <sheetProtection/>
  <mergeCells count="1">
    <mergeCell ref="A1:D1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2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10.375" style="0" customWidth="1"/>
  </cols>
  <sheetData>
    <row r="1" spans="1:7" ht="33.75">
      <c r="A1" s="205" t="s">
        <v>1705</v>
      </c>
      <c r="B1" s="205"/>
      <c r="C1" s="205"/>
      <c r="D1" s="205"/>
      <c r="E1" s="205"/>
      <c r="F1" s="205"/>
      <c r="G1" s="205"/>
    </row>
    <row r="2" spans="1:7" ht="22.5">
      <c r="A2" s="116" t="s">
        <v>1484</v>
      </c>
      <c r="B2" s="116"/>
      <c r="C2" s="116"/>
      <c r="D2" s="116"/>
      <c r="E2" s="116"/>
      <c r="F2" s="116"/>
      <c r="G2" s="116"/>
    </row>
    <row r="3" spans="1:7" ht="22.5">
      <c r="A3" s="116" t="s">
        <v>1485</v>
      </c>
      <c r="B3" s="116"/>
      <c r="C3" s="116"/>
      <c r="D3" s="116"/>
      <c r="E3" s="116"/>
      <c r="F3" s="116"/>
      <c r="G3" s="116"/>
    </row>
    <row r="4" spans="1:7" ht="22.5">
      <c r="A4" s="116" t="s">
        <v>1486</v>
      </c>
      <c r="B4" s="116"/>
      <c r="C4" s="116"/>
      <c r="D4" s="116"/>
      <c r="E4" s="116"/>
      <c r="F4" s="116"/>
      <c r="G4" s="116"/>
    </row>
    <row r="5" spans="1:7" ht="22.5">
      <c r="A5" s="116" t="s">
        <v>1487</v>
      </c>
      <c r="B5" s="116"/>
      <c r="C5" s="116"/>
      <c r="D5" s="116"/>
      <c r="E5" s="116"/>
      <c r="F5" s="116"/>
      <c r="G5" s="116"/>
    </row>
    <row r="6" spans="1:7" ht="22.5">
      <c r="A6" s="116" t="s">
        <v>1488</v>
      </c>
      <c r="B6" s="116"/>
      <c r="C6" s="116"/>
      <c r="D6" s="116"/>
      <c r="E6" s="116"/>
      <c r="F6" s="116"/>
      <c r="G6" s="116"/>
    </row>
    <row r="7" spans="1:7" ht="22.5">
      <c r="A7" s="116" t="s">
        <v>1489</v>
      </c>
      <c r="B7" s="116"/>
      <c r="C7" s="116"/>
      <c r="D7" s="116"/>
      <c r="E7" s="116"/>
      <c r="F7" s="116"/>
      <c r="G7" s="116"/>
    </row>
    <row r="8" spans="1:7" ht="22.5">
      <c r="A8" s="116" t="s">
        <v>1706</v>
      </c>
      <c r="B8" s="116"/>
      <c r="C8" s="116"/>
      <c r="D8" s="116"/>
      <c r="E8" s="116"/>
      <c r="F8" s="116"/>
      <c r="G8" s="116"/>
    </row>
    <row r="9" spans="1:7" ht="22.5">
      <c r="A9" s="116" t="s">
        <v>1707</v>
      </c>
      <c r="B9" s="116"/>
      <c r="C9" s="116"/>
      <c r="D9" s="116"/>
      <c r="E9" s="116"/>
      <c r="F9" s="116"/>
      <c r="G9" s="116"/>
    </row>
    <row r="10" spans="1:7" ht="22.5">
      <c r="A10" s="116" t="s">
        <v>1656</v>
      </c>
      <c r="B10" s="116"/>
      <c r="C10" s="116"/>
      <c r="D10" s="116"/>
      <c r="E10" s="116"/>
      <c r="F10" s="116"/>
      <c r="G10" s="116"/>
    </row>
    <row r="11" spans="1:7" ht="22.5">
      <c r="A11" s="116" t="s">
        <v>1490</v>
      </c>
      <c r="B11" s="116"/>
      <c r="C11" s="116"/>
      <c r="D11" s="116"/>
      <c r="E11" s="116"/>
      <c r="F11" s="116"/>
      <c r="G11" s="116"/>
    </row>
    <row r="12" spans="1:7" ht="22.5">
      <c r="A12" s="116" t="s">
        <v>1657</v>
      </c>
      <c r="B12" s="116"/>
      <c r="C12" s="116"/>
      <c r="D12" s="116"/>
      <c r="E12" s="116"/>
      <c r="F12" s="116"/>
      <c r="G12" s="116"/>
    </row>
    <row r="13" spans="1:7" ht="22.5">
      <c r="A13" s="116" t="s">
        <v>1658</v>
      </c>
      <c r="B13" s="117"/>
      <c r="C13" s="117"/>
      <c r="D13" s="117"/>
      <c r="E13" s="117"/>
      <c r="F13" s="117"/>
      <c r="G13" s="117"/>
    </row>
    <row r="14" spans="1:7" ht="22.5">
      <c r="A14" s="116" t="s">
        <v>1492</v>
      </c>
      <c r="B14" s="117"/>
      <c r="C14" s="117"/>
      <c r="D14" s="117"/>
      <c r="E14" s="117"/>
      <c r="F14" s="117"/>
      <c r="G14" s="117"/>
    </row>
    <row r="15" spans="1:7" ht="22.5">
      <c r="A15" s="116" t="s">
        <v>1494</v>
      </c>
      <c r="B15" s="117"/>
      <c r="C15" s="117"/>
      <c r="D15" s="117"/>
      <c r="E15" s="117"/>
      <c r="F15" s="117"/>
      <c r="G15" s="117"/>
    </row>
    <row r="16" spans="1:7" ht="22.5">
      <c r="A16" s="116" t="s">
        <v>1495</v>
      </c>
      <c r="B16" s="117"/>
      <c r="C16" s="117"/>
      <c r="D16" s="117"/>
      <c r="E16" s="117"/>
      <c r="F16" s="117"/>
      <c r="G16" s="117"/>
    </row>
    <row r="17" spans="1:7" ht="22.5">
      <c r="A17" s="116" t="s">
        <v>1496</v>
      </c>
      <c r="B17" s="117"/>
      <c r="C17" s="117"/>
      <c r="D17" s="117"/>
      <c r="E17" s="117"/>
      <c r="F17" s="117"/>
      <c r="G17" s="117"/>
    </row>
    <row r="18" ht="22.5">
      <c r="A18" s="116" t="s">
        <v>1497</v>
      </c>
    </row>
    <row r="19" ht="22.5">
      <c r="A19" s="116" t="s">
        <v>1499</v>
      </c>
    </row>
    <row r="20" ht="22.5">
      <c r="A20" s="116" t="s">
        <v>1500</v>
      </c>
    </row>
    <row r="21" ht="22.5">
      <c r="A21" s="116" t="s">
        <v>1501</v>
      </c>
    </row>
    <row r="22" ht="22.5">
      <c r="A22" s="116" t="s">
        <v>1503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IR49"/>
  <sheetViews>
    <sheetView zoomScaleSheetLayoutView="100" zoomScalePageLayoutView="0" workbookViewId="0" topLeftCell="A1">
      <selection activeCell="A1" sqref="A1:D1"/>
    </sheetView>
  </sheetViews>
  <sheetFormatPr defaultColWidth="8.75390625" defaultRowHeight="14.25"/>
  <cols>
    <col min="1" max="1" width="39.50390625" style="8" customWidth="1"/>
    <col min="2" max="2" width="17.625" style="14" customWidth="1"/>
    <col min="3" max="3" width="19.625" style="8" customWidth="1"/>
    <col min="4" max="4" width="17.375" style="8" customWidth="1"/>
    <col min="5" max="16384" width="8.75390625" style="8" customWidth="1"/>
  </cols>
  <sheetData>
    <row r="1" spans="1:4" ht="33.75" customHeight="1">
      <c r="A1" s="210" t="s">
        <v>1498</v>
      </c>
      <c r="B1" s="210"/>
      <c r="C1" s="210"/>
      <c r="D1" s="210"/>
    </row>
    <row r="2" spans="1:4" ht="16.5" customHeight="1">
      <c r="A2" s="177"/>
      <c r="B2" s="177"/>
      <c r="C2" s="177"/>
      <c r="D2" s="76" t="s">
        <v>75</v>
      </c>
    </row>
    <row r="3" spans="1:4" ht="30" customHeight="1">
      <c r="A3" s="179" t="s">
        <v>430</v>
      </c>
      <c r="B3" s="180" t="s">
        <v>1688</v>
      </c>
      <c r="C3" s="180" t="s">
        <v>1689</v>
      </c>
      <c r="D3" s="180" t="s">
        <v>1361</v>
      </c>
    </row>
    <row r="4" spans="1:4" ht="30" customHeight="1">
      <c r="A4" s="181" t="s">
        <v>1449</v>
      </c>
      <c r="B4" s="182">
        <f>B5+B6+B8</f>
        <v>773</v>
      </c>
      <c r="C4" s="182">
        <f>C5+C6+C8</f>
        <v>1068</v>
      </c>
      <c r="D4" s="182">
        <f>D5+D6+D8</f>
        <v>1068</v>
      </c>
    </row>
    <row r="5" spans="1:5" ht="30" customHeight="1">
      <c r="A5" s="191" t="s">
        <v>432</v>
      </c>
      <c r="B5" s="184"/>
      <c r="C5" s="184"/>
      <c r="D5" s="184"/>
      <c r="E5" s="18"/>
    </row>
    <row r="6" spans="1:5" ht="30" customHeight="1">
      <c r="A6" s="192" t="s">
        <v>433</v>
      </c>
      <c r="B6" s="185"/>
      <c r="C6" s="185"/>
      <c r="D6" s="185"/>
      <c r="E6" s="18"/>
    </row>
    <row r="7" spans="1:5" ht="30" customHeight="1">
      <c r="A7" s="192" t="s">
        <v>1696</v>
      </c>
      <c r="B7" s="187"/>
      <c r="C7" s="187"/>
      <c r="D7" s="187"/>
      <c r="E7" s="18"/>
    </row>
    <row r="8" spans="1:4" ht="30" customHeight="1">
      <c r="A8" s="192" t="s">
        <v>435</v>
      </c>
      <c r="B8" s="185">
        <f>B9</f>
        <v>773</v>
      </c>
      <c r="C8" s="185">
        <f>C9</f>
        <v>1068</v>
      </c>
      <c r="D8" s="185">
        <f>D9</f>
        <v>1068</v>
      </c>
    </row>
    <row r="9" spans="1:4" ht="30" customHeight="1">
      <c r="A9" s="192" t="s">
        <v>1697</v>
      </c>
      <c r="B9" s="185">
        <v>773</v>
      </c>
      <c r="C9" s="185">
        <v>1068</v>
      </c>
      <c r="D9" s="185">
        <v>1068</v>
      </c>
    </row>
    <row r="10" spans="1:4" ht="30" customHeight="1">
      <c r="A10" s="193" t="s">
        <v>1452</v>
      </c>
      <c r="B10" s="185"/>
      <c r="C10" s="185"/>
      <c r="D10" s="185"/>
    </row>
    <row r="11" spans="1:4" ht="30" customHeight="1">
      <c r="A11" s="193" t="s">
        <v>1451</v>
      </c>
      <c r="B11" s="185">
        <v>194</v>
      </c>
      <c r="C11" s="185">
        <v>12</v>
      </c>
      <c r="D11" s="185">
        <v>12</v>
      </c>
    </row>
    <row r="12" spans="1:4" s="12" customFormat="1" ht="30" customHeight="1">
      <c r="A12" s="194" t="s">
        <v>1454</v>
      </c>
      <c r="B12" s="190">
        <f>B4+B10+B11</f>
        <v>967</v>
      </c>
      <c r="C12" s="190">
        <f>C4+C10+C11</f>
        <v>1080</v>
      </c>
      <c r="D12" s="190">
        <f>D4+D10+D11</f>
        <v>1080</v>
      </c>
    </row>
    <row r="13" spans="1:4" ht="30" customHeight="1">
      <c r="A13" s="195" t="s">
        <v>1456</v>
      </c>
      <c r="B13" s="187">
        <f>B12-B11</f>
        <v>773</v>
      </c>
      <c r="C13" s="187">
        <f>C12-C11</f>
        <v>1068</v>
      </c>
      <c r="D13" s="187">
        <f>D12-D11</f>
        <v>1068</v>
      </c>
    </row>
    <row r="14" spans="1:4" ht="16.5" customHeight="1">
      <c r="A14" s="13"/>
      <c r="B14" s="13"/>
      <c r="C14" s="13"/>
      <c r="D14" s="13"/>
    </row>
    <row r="15" spans="1:4" ht="16.5" customHeight="1">
      <c r="A15" s="13"/>
      <c r="B15" s="13"/>
      <c r="C15" s="13"/>
      <c r="D15" s="13"/>
    </row>
    <row r="16" spans="1:4" ht="16.5" customHeight="1">
      <c r="A16" s="13"/>
      <c r="B16" s="13"/>
      <c r="C16" s="13"/>
      <c r="D16" s="13"/>
    </row>
    <row r="17" spans="1:252" s="13" customFormat="1" ht="16.5" customHeight="1">
      <c r="A17" s="8"/>
      <c r="B17" s="1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</row>
    <row r="18" spans="1:252" s="13" customFormat="1" ht="16.5" customHeight="1">
      <c r="A18" s="8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</row>
    <row r="19" spans="1:252" s="13" customFormat="1" ht="16.5" customHeight="1">
      <c r="A19" s="8"/>
      <c r="B19" s="14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</row>
    <row r="20" spans="1:252" s="13" customFormat="1" ht="16.5" customHeight="1">
      <c r="A20" s="8"/>
      <c r="B20" s="1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</row>
    <row r="21" spans="1:252" s="13" customFormat="1" ht="16.5" customHeight="1">
      <c r="A21" s="8"/>
      <c r="B21" s="1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</row>
    <row r="22" spans="1:252" s="13" customFormat="1" ht="16.5" customHeight="1">
      <c r="A22" s="8"/>
      <c r="B22" s="1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</row>
    <row r="23" spans="1:252" s="13" customFormat="1" ht="16.5" customHeight="1">
      <c r="A23" s="8"/>
      <c r="B23" s="1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13" customFormat="1" ht="16.5" customHeight="1">
      <c r="A24" s="8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13" customFormat="1" ht="16.5" customHeight="1">
      <c r="A25" s="8"/>
      <c r="B25" s="1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13" customFormat="1" ht="16.5" customHeight="1">
      <c r="A26" s="8"/>
      <c r="B26" s="1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</row>
    <row r="27" spans="1:252" s="13" customFormat="1" ht="16.5" customHeight="1">
      <c r="A27" s="8"/>
      <c r="B27" s="1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</row>
    <row r="28" spans="1:252" s="13" customFormat="1" ht="16.5" customHeight="1">
      <c r="A28" s="8"/>
      <c r="B28" s="1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</row>
    <row r="29" spans="1:252" s="13" customFormat="1" ht="16.5" customHeight="1">
      <c r="A29" s="8"/>
      <c r="B29" s="1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</row>
    <row r="30" spans="1:252" s="13" customFormat="1" ht="16.5" customHeight="1">
      <c r="A30" s="8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</row>
    <row r="31" spans="1:252" s="13" customFormat="1" ht="16.5" customHeight="1">
      <c r="A31" s="8"/>
      <c r="B31" s="1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</row>
    <row r="32" spans="1:252" s="13" customFormat="1" ht="16.5" customHeight="1">
      <c r="A32" s="8"/>
      <c r="B32" s="1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</row>
    <row r="33" spans="1:252" s="13" customFormat="1" ht="16.5" customHeight="1">
      <c r="A33" s="8"/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</row>
    <row r="34" spans="1:252" s="13" customFormat="1" ht="16.5" customHeight="1">
      <c r="A34" s="8"/>
      <c r="B34" s="1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</row>
    <row r="35" spans="1:252" s="13" customFormat="1" ht="16.5" customHeight="1">
      <c r="A35" s="8"/>
      <c r="B35" s="1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</row>
    <row r="36" spans="1:252" s="13" customFormat="1" ht="16.5" customHeight="1">
      <c r="A36" s="8"/>
      <c r="B36" s="1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</row>
    <row r="37" spans="1:252" s="13" customFormat="1" ht="16.5" customHeight="1">
      <c r="A37" s="8"/>
      <c r="B37" s="1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</row>
    <row r="38" spans="1:252" s="13" customFormat="1" ht="16.5" customHeight="1">
      <c r="A38" s="8"/>
      <c r="B38" s="1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</row>
    <row r="39" spans="1:252" s="13" customFormat="1" ht="16.5" customHeight="1">
      <c r="A39" s="8"/>
      <c r="B39" s="1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</row>
    <row r="40" spans="1:252" s="13" customFormat="1" ht="16.5" customHeight="1">
      <c r="A40" s="8"/>
      <c r="B40" s="1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</row>
    <row r="41" spans="1:252" s="13" customFormat="1" ht="16.5" customHeight="1">
      <c r="A41" s="8"/>
      <c r="B41" s="1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</row>
    <row r="42" spans="1:252" s="13" customFormat="1" ht="16.5" customHeight="1">
      <c r="A42" s="8"/>
      <c r="B42" s="1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</row>
    <row r="43" spans="1:252" s="13" customFormat="1" ht="16.5" customHeight="1">
      <c r="A43" s="8"/>
      <c r="B43" s="1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</row>
    <row r="44" spans="1:252" s="13" customFormat="1" ht="16.5" customHeight="1">
      <c r="A44" s="8"/>
      <c r="B44" s="1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</row>
    <row r="45" spans="1:252" s="13" customFormat="1" ht="16.5" customHeight="1">
      <c r="A45" s="8"/>
      <c r="B45" s="1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</row>
    <row r="46" spans="1:252" s="13" customFormat="1" ht="16.5" customHeight="1">
      <c r="A46" s="8"/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</row>
    <row r="47" spans="1:252" s="13" customFormat="1" ht="16.5" customHeight="1">
      <c r="A47" s="8"/>
      <c r="B47" s="1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</row>
    <row r="48" spans="1:252" s="13" customFormat="1" ht="16.5" customHeight="1">
      <c r="A48" s="8"/>
      <c r="B48" s="1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</row>
    <row r="49" spans="1:252" s="13" customFormat="1" ht="16.5" customHeight="1">
      <c r="A49" s="8"/>
      <c r="B49" s="1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</row>
  </sheetData>
  <sheetProtection/>
  <mergeCells count="1">
    <mergeCell ref="A1:D1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IR48"/>
  <sheetViews>
    <sheetView zoomScaleSheetLayoutView="100" zoomScalePageLayoutView="0" workbookViewId="0" topLeftCell="A1">
      <selection activeCell="A1" sqref="A1:D1"/>
    </sheetView>
  </sheetViews>
  <sheetFormatPr defaultColWidth="8.75390625" defaultRowHeight="14.25"/>
  <cols>
    <col min="1" max="1" width="39.375" style="8" customWidth="1"/>
    <col min="2" max="2" width="17.625" style="14" customWidth="1"/>
    <col min="3" max="3" width="19.625" style="8" customWidth="1"/>
    <col min="4" max="4" width="17.25390625" style="8" customWidth="1"/>
    <col min="5" max="16384" width="8.75390625" style="8" customWidth="1"/>
  </cols>
  <sheetData>
    <row r="1" spans="1:4" ht="33.75" customHeight="1">
      <c r="A1" s="210" t="s">
        <v>1690</v>
      </c>
      <c r="B1" s="210"/>
      <c r="C1" s="210"/>
      <c r="D1" s="210"/>
    </row>
    <row r="2" spans="1:4" ht="16.5" customHeight="1">
      <c r="A2" s="177"/>
      <c r="B2" s="177"/>
      <c r="C2" s="177"/>
      <c r="D2" s="76" t="s">
        <v>75</v>
      </c>
    </row>
    <row r="3" spans="1:4" ht="30" customHeight="1">
      <c r="A3" s="179" t="s">
        <v>430</v>
      </c>
      <c r="B3" s="180" t="s">
        <v>1688</v>
      </c>
      <c r="C3" s="180" t="s">
        <v>1689</v>
      </c>
      <c r="D3" s="180" t="s">
        <v>1361</v>
      </c>
    </row>
    <row r="4" spans="1:4" ht="30" customHeight="1">
      <c r="A4" s="181" t="s">
        <v>1449</v>
      </c>
      <c r="B4" s="182">
        <f>B5+B6+B8</f>
        <v>773</v>
      </c>
      <c r="C4" s="182">
        <f>C5+C6+C8</f>
        <v>1068</v>
      </c>
      <c r="D4" s="182">
        <f>D5+D6+D8</f>
        <v>1068</v>
      </c>
    </row>
    <row r="5" spans="1:5" ht="30" customHeight="1">
      <c r="A5" s="191" t="s">
        <v>432</v>
      </c>
      <c r="B5" s="184"/>
      <c r="C5" s="184"/>
      <c r="D5" s="184"/>
      <c r="E5" s="18"/>
    </row>
    <row r="6" spans="1:5" ht="30" customHeight="1">
      <c r="A6" s="192" t="s">
        <v>433</v>
      </c>
      <c r="B6" s="185"/>
      <c r="C6" s="185"/>
      <c r="D6" s="185"/>
      <c r="E6" s="18"/>
    </row>
    <row r="7" spans="1:5" ht="30" customHeight="1">
      <c r="A7" s="192" t="s">
        <v>1696</v>
      </c>
      <c r="B7" s="187"/>
      <c r="C7" s="187"/>
      <c r="D7" s="187"/>
      <c r="E7" s="18"/>
    </row>
    <row r="8" spans="1:4" ht="30" customHeight="1">
      <c r="A8" s="192" t="s">
        <v>435</v>
      </c>
      <c r="B8" s="185">
        <f>B9</f>
        <v>773</v>
      </c>
      <c r="C8" s="185">
        <f>C9</f>
        <v>1068</v>
      </c>
      <c r="D8" s="185">
        <f>D9</f>
        <v>1068</v>
      </c>
    </row>
    <row r="9" spans="1:4" ht="30" customHeight="1">
      <c r="A9" s="192" t="s">
        <v>1697</v>
      </c>
      <c r="B9" s="185">
        <v>773</v>
      </c>
      <c r="C9" s="185">
        <v>1068</v>
      </c>
      <c r="D9" s="185">
        <v>1068</v>
      </c>
    </row>
    <row r="10" spans="1:4" ht="30" customHeight="1">
      <c r="A10" s="193" t="s">
        <v>1452</v>
      </c>
      <c r="B10" s="185"/>
      <c r="C10" s="185"/>
      <c r="D10" s="185"/>
    </row>
    <row r="11" spans="1:4" ht="30" customHeight="1">
      <c r="A11" s="193" t="s">
        <v>1451</v>
      </c>
      <c r="B11" s="185">
        <v>194</v>
      </c>
      <c r="C11" s="185">
        <v>12</v>
      </c>
      <c r="D11" s="185">
        <v>12</v>
      </c>
    </row>
    <row r="12" spans="1:4" s="12" customFormat="1" ht="30" customHeight="1">
      <c r="A12" s="194" t="s">
        <v>1454</v>
      </c>
      <c r="B12" s="190">
        <f>B4+B10+B11</f>
        <v>967</v>
      </c>
      <c r="C12" s="190">
        <f>C4+C10+C11</f>
        <v>1080</v>
      </c>
      <c r="D12" s="190">
        <f>D4+D10+D11</f>
        <v>1080</v>
      </c>
    </row>
    <row r="13" spans="1:4" ht="16.5" customHeight="1">
      <c r="A13" s="13"/>
      <c r="B13" s="13"/>
      <c r="C13" s="13"/>
      <c r="D13" s="13"/>
    </row>
    <row r="14" spans="1:4" ht="16.5" customHeight="1">
      <c r="A14" s="13"/>
      <c r="B14" s="13"/>
      <c r="C14" s="13"/>
      <c r="D14" s="13"/>
    </row>
    <row r="15" spans="1:4" ht="16.5" customHeight="1">
      <c r="A15" s="13"/>
      <c r="B15" s="13"/>
      <c r="C15" s="13"/>
      <c r="D15" s="13"/>
    </row>
    <row r="16" spans="1:252" s="13" customFormat="1" ht="16.5" customHeight="1">
      <c r="A16" s="8"/>
      <c r="B16" s="1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</row>
    <row r="17" spans="1:252" s="13" customFormat="1" ht="16.5" customHeight="1">
      <c r="A17" s="8"/>
      <c r="B17" s="1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</row>
    <row r="18" spans="1:252" s="13" customFormat="1" ht="16.5" customHeight="1">
      <c r="A18" s="8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</row>
    <row r="19" spans="1:252" s="13" customFormat="1" ht="16.5" customHeight="1">
      <c r="A19" s="8"/>
      <c r="B19" s="14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</row>
    <row r="20" spans="1:252" s="13" customFormat="1" ht="16.5" customHeight="1">
      <c r="A20" s="8"/>
      <c r="B20" s="1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</row>
    <row r="21" spans="1:252" s="13" customFormat="1" ht="16.5" customHeight="1">
      <c r="A21" s="8"/>
      <c r="B21" s="1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</row>
    <row r="22" spans="1:252" s="13" customFormat="1" ht="16.5" customHeight="1">
      <c r="A22" s="8"/>
      <c r="B22" s="1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</row>
    <row r="23" spans="1:252" s="13" customFormat="1" ht="16.5" customHeight="1">
      <c r="A23" s="8"/>
      <c r="B23" s="1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s="13" customFormat="1" ht="16.5" customHeight="1">
      <c r="A24" s="8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s="13" customFormat="1" ht="16.5" customHeight="1">
      <c r="A25" s="8"/>
      <c r="B25" s="1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s="13" customFormat="1" ht="16.5" customHeight="1">
      <c r="A26" s="8"/>
      <c r="B26" s="1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</row>
    <row r="27" spans="1:252" s="13" customFormat="1" ht="16.5" customHeight="1">
      <c r="A27" s="8"/>
      <c r="B27" s="1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</row>
    <row r="28" spans="1:252" s="13" customFormat="1" ht="16.5" customHeight="1">
      <c r="A28" s="8"/>
      <c r="B28" s="1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</row>
    <row r="29" spans="1:252" s="13" customFormat="1" ht="16.5" customHeight="1">
      <c r="A29" s="8"/>
      <c r="B29" s="1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</row>
    <row r="30" spans="1:252" s="13" customFormat="1" ht="16.5" customHeight="1">
      <c r="A30" s="8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</row>
    <row r="31" spans="1:252" s="13" customFormat="1" ht="16.5" customHeight="1">
      <c r="A31" s="8"/>
      <c r="B31" s="1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</row>
    <row r="32" spans="1:252" s="13" customFormat="1" ht="16.5" customHeight="1">
      <c r="A32" s="8"/>
      <c r="B32" s="1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</row>
    <row r="33" spans="1:252" s="13" customFormat="1" ht="16.5" customHeight="1">
      <c r="A33" s="8"/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</row>
    <row r="34" spans="1:252" s="13" customFormat="1" ht="16.5" customHeight="1">
      <c r="A34" s="8"/>
      <c r="B34" s="1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</row>
    <row r="35" spans="1:252" s="13" customFormat="1" ht="16.5" customHeight="1">
      <c r="A35" s="8"/>
      <c r="B35" s="1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</row>
    <row r="36" spans="1:252" s="13" customFormat="1" ht="16.5" customHeight="1">
      <c r="A36" s="8"/>
      <c r="B36" s="1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</row>
    <row r="37" spans="1:252" s="13" customFormat="1" ht="16.5" customHeight="1">
      <c r="A37" s="8"/>
      <c r="B37" s="1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</row>
    <row r="38" spans="1:252" s="13" customFormat="1" ht="16.5" customHeight="1">
      <c r="A38" s="8"/>
      <c r="B38" s="1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</row>
    <row r="39" spans="1:252" s="13" customFormat="1" ht="16.5" customHeight="1">
      <c r="A39" s="8"/>
      <c r="B39" s="1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</row>
    <row r="40" spans="1:252" s="13" customFormat="1" ht="16.5" customHeight="1">
      <c r="A40" s="8"/>
      <c r="B40" s="1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</row>
    <row r="41" spans="1:252" s="13" customFormat="1" ht="16.5" customHeight="1">
      <c r="A41" s="8"/>
      <c r="B41" s="1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</row>
    <row r="42" spans="1:252" s="13" customFormat="1" ht="16.5" customHeight="1">
      <c r="A42" s="8"/>
      <c r="B42" s="1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</row>
    <row r="43" spans="1:252" s="13" customFormat="1" ht="16.5" customHeight="1">
      <c r="A43" s="8"/>
      <c r="B43" s="1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</row>
    <row r="44" spans="1:252" s="13" customFormat="1" ht="16.5" customHeight="1">
      <c r="A44" s="8"/>
      <c r="B44" s="1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</row>
    <row r="45" spans="1:252" s="13" customFormat="1" ht="16.5" customHeight="1">
      <c r="A45" s="8"/>
      <c r="B45" s="1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</row>
    <row r="46" spans="1:252" s="13" customFormat="1" ht="16.5" customHeight="1">
      <c r="A46" s="8"/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</row>
    <row r="47" spans="1:252" s="13" customFormat="1" ht="16.5" customHeight="1">
      <c r="A47" s="8"/>
      <c r="B47" s="1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</row>
    <row r="48" spans="1:252" s="13" customFormat="1" ht="16.5" customHeight="1">
      <c r="A48" s="8"/>
      <c r="B48" s="1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</row>
  </sheetData>
  <sheetProtection/>
  <mergeCells count="1">
    <mergeCell ref="A1:D1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F22"/>
  <sheetViews>
    <sheetView zoomScaleSheetLayoutView="100" zoomScalePageLayoutView="0" workbookViewId="0" topLeftCell="A1">
      <selection activeCell="A1" sqref="A1:E1"/>
    </sheetView>
  </sheetViews>
  <sheetFormatPr defaultColWidth="8.75390625" defaultRowHeight="14.25"/>
  <cols>
    <col min="1" max="1" width="38.25390625" style="8" customWidth="1"/>
    <col min="2" max="2" width="15.875" style="8" customWidth="1"/>
    <col min="3" max="3" width="16.875" style="8" customWidth="1"/>
    <col min="4" max="4" width="15.75390625" style="8" customWidth="1"/>
    <col min="5" max="5" width="14.125" style="8" customWidth="1"/>
    <col min="6" max="16384" width="8.75390625" style="8" customWidth="1"/>
  </cols>
  <sheetData>
    <row r="1" spans="1:5" ht="25.5">
      <c r="A1" s="210" t="s">
        <v>1501</v>
      </c>
      <c r="B1" s="210"/>
      <c r="C1" s="210"/>
      <c r="D1" s="210"/>
      <c r="E1" s="210"/>
    </row>
    <row r="2" spans="1:5" ht="21" customHeight="1">
      <c r="A2" s="211" t="s">
        <v>75</v>
      </c>
      <c r="B2" s="211"/>
      <c r="C2" s="211"/>
      <c r="D2" s="211"/>
      <c r="E2" s="211"/>
    </row>
    <row r="3" spans="1:5" ht="27.75" customHeight="1">
      <c r="A3" s="156" t="s">
        <v>0</v>
      </c>
      <c r="B3" s="156" t="s">
        <v>1362</v>
      </c>
      <c r="C3" s="156" t="s">
        <v>1698</v>
      </c>
      <c r="D3" s="156" t="s">
        <v>1361</v>
      </c>
      <c r="E3" s="156" t="s">
        <v>3</v>
      </c>
    </row>
    <row r="4" spans="1:5" ht="27.75" customHeight="1">
      <c r="A4" s="175" t="s">
        <v>1469</v>
      </c>
      <c r="B4" s="173">
        <f>SUM(B5:B10)</f>
        <v>8062</v>
      </c>
      <c r="C4" s="173">
        <f>SUM(C5:C10)</f>
        <v>9817</v>
      </c>
      <c r="D4" s="173">
        <v>9693</v>
      </c>
      <c r="E4" s="196">
        <f>(D4-B4)/B4*100</f>
        <v>20.230711982138427</v>
      </c>
    </row>
    <row r="5" spans="1:6" ht="27.75" customHeight="1">
      <c r="A5" s="161" t="s">
        <v>1462</v>
      </c>
      <c r="B5" s="173">
        <v>1431</v>
      </c>
      <c r="C5" s="173">
        <v>1991</v>
      </c>
      <c r="D5" s="173">
        <v>2302</v>
      </c>
      <c r="E5" s="196">
        <f aca="true" t="shared" si="0" ref="E5:E22">(D5-B5)/B5*100</f>
        <v>60.866526904262756</v>
      </c>
      <c r="F5" s="11"/>
    </row>
    <row r="6" spans="1:6" ht="27.75" customHeight="1">
      <c r="A6" s="161" t="s">
        <v>1457</v>
      </c>
      <c r="B6" s="173">
        <v>79</v>
      </c>
      <c r="C6" s="171">
        <v>95</v>
      </c>
      <c r="D6" s="173">
        <v>113</v>
      </c>
      <c r="E6" s="196">
        <f t="shared" si="0"/>
        <v>43.037974683544306</v>
      </c>
      <c r="F6" s="11"/>
    </row>
    <row r="7" spans="1:5" ht="27.75" customHeight="1">
      <c r="A7" s="161" t="s">
        <v>1458</v>
      </c>
      <c r="B7" s="173">
        <v>6308</v>
      </c>
      <c r="C7" s="171">
        <v>7189</v>
      </c>
      <c r="D7" s="173">
        <v>6406</v>
      </c>
      <c r="E7" s="196">
        <f t="shared" si="0"/>
        <v>1.5535827520608751</v>
      </c>
    </row>
    <row r="8" spans="1:5" ht="27.75" customHeight="1">
      <c r="A8" s="161" t="s">
        <v>1459</v>
      </c>
      <c r="B8" s="173">
        <v>228</v>
      </c>
      <c r="C8" s="171">
        <v>540</v>
      </c>
      <c r="D8" s="173">
        <v>856</v>
      </c>
      <c r="E8" s="196">
        <f t="shared" si="0"/>
        <v>275.43859649122805</v>
      </c>
    </row>
    <row r="9" spans="1:5" ht="27.75" customHeight="1">
      <c r="A9" s="161" t="s">
        <v>1460</v>
      </c>
      <c r="B9" s="173">
        <v>13</v>
      </c>
      <c r="C9" s="171"/>
      <c r="D9" s="173">
        <v>11</v>
      </c>
      <c r="E9" s="196">
        <f t="shared" si="0"/>
        <v>-15.384615384615385</v>
      </c>
    </row>
    <row r="10" spans="1:5" ht="27.75" customHeight="1">
      <c r="A10" s="161" t="s">
        <v>1461</v>
      </c>
      <c r="B10" s="173">
        <v>3</v>
      </c>
      <c r="C10" s="171">
        <v>2</v>
      </c>
      <c r="D10" s="173">
        <v>2</v>
      </c>
      <c r="E10" s="196">
        <f t="shared" si="0"/>
        <v>-33.33333333333333</v>
      </c>
    </row>
    <row r="11" spans="1:5" ht="27.75" customHeight="1">
      <c r="A11" s="175" t="s">
        <v>1474</v>
      </c>
      <c r="B11" s="173">
        <f>SUM(B12:B17)</f>
        <v>27161</v>
      </c>
      <c r="C11" s="173">
        <f>SUM(C12:C17)</f>
        <v>24351</v>
      </c>
      <c r="D11" s="173">
        <f>SUM(D12:D17)</f>
        <v>21129</v>
      </c>
      <c r="E11" s="196">
        <f t="shared" si="0"/>
        <v>-22.208313390523177</v>
      </c>
    </row>
    <row r="12" spans="1:6" ht="27.75" customHeight="1">
      <c r="A12" s="161" t="s">
        <v>1462</v>
      </c>
      <c r="B12" s="173">
        <v>16780</v>
      </c>
      <c r="C12" s="171">
        <v>14768</v>
      </c>
      <c r="D12" s="173">
        <v>15448</v>
      </c>
      <c r="E12" s="196">
        <f t="shared" si="0"/>
        <v>-7.938021454112038</v>
      </c>
      <c r="F12" s="11"/>
    </row>
    <row r="13" spans="1:6" ht="27.75" customHeight="1">
      <c r="A13" s="161" t="s">
        <v>1457</v>
      </c>
      <c r="B13" s="171">
        <v>69</v>
      </c>
      <c r="C13" s="171">
        <v>73</v>
      </c>
      <c r="D13" s="171">
        <v>33</v>
      </c>
      <c r="E13" s="196">
        <f t="shared" si="0"/>
        <v>-52.17391304347826</v>
      </c>
      <c r="F13" s="11"/>
    </row>
    <row r="14" spans="1:5" ht="27.75" customHeight="1">
      <c r="A14" s="161" t="s">
        <v>1458</v>
      </c>
      <c r="B14" s="171">
        <v>10312</v>
      </c>
      <c r="C14" s="171">
        <v>9510</v>
      </c>
      <c r="D14" s="171">
        <v>5613</v>
      </c>
      <c r="E14" s="196">
        <f t="shared" si="0"/>
        <v>-45.56826997672614</v>
      </c>
    </row>
    <row r="15" spans="1:5" ht="27.75" customHeight="1">
      <c r="A15" s="161" t="s">
        <v>1459</v>
      </c>
      <c r="B15" s="171"/>
      <c r="C15" s="171"/>
      <c r="D15" s="171"/>
      <c r="E15" s="196"/>
    </row>
    <row r="16" spans="1:5" ht="27.75" customHeight="1">
      <c r="A16" s="161" t="s">
        <v>1460</v>
      </c>
      <c r="B16" s="171"/>
      <c r="C16" s="171"/>
      <c r="D16" s="171"/>
      <c r="E16" s="196"/>
    </row>
    <row r="17" spans="1:5" ht="27.75" customHeight="1">
      <c r="A17" s="161" t="s">
        <v>1461</v>
      </c>
      <c r="B17" s="171"/>
      <c r="C17" s="171"/>
      <c r="D17" s="171">
        <v>35</v>
      </c>
      <c r="E17" s="196"/>
    </row>
    <row r="18" spans="1:5" ht="27.75" customHeight="1">
      <c r="A18" s="197" t="s">
        <v>1464</v>
      </c>
      <c r="B18" s="171">
        <f>SUM(B4,B11)</f>
        <v>35223</v>
      </c>
      <c r="C18" s="171">
        <f>SUM(C4,C11)</f>
        <v>34168</v>
      </c>
      <c r="D18" s="171">
        <f>SUM(D4,D11)</f>
        <v>30822</v>
      </c>
      <c r="E18" s="196">
        <f t="shared" si="0"/>
        <v>-12.494676773699004</v>
      </c>
    </row>
    <row r="19" spans="1:5" ht="27.75" customHeight="1">
      <c r="A19" s="161" t="s">
        <v>1466</v>
      </c>
      <c r="B19" s="171">
        <v>11704</v>
      </c>
      <c r="C19" s="171">
        <v>12555</v>
      </c>
      <c r="D19" s="171">
        <v>16870</v>
      </c>
      <c r="E19" s="196">
        <f t="shared" si="0"/>
        <v>44.13875598086124</v>
      </c>
    </row>
    <row r="20" spans="1:5" ht="27.75" customHeight="1">
      <c r="A20" s="161" t="s">
        <v>1475</v>
      </c>
      <c r="B20" s="171">
        <v>10660</v>
      </c>
      <c r="C20" s="171">
        <v>12555</v>
      </c>
      <c r="D20" s="171">
        <v>12624</v>
      </c>
      <c r="E20" s="196">
        <f t="shared" si="0"/>
        <v>18.424015009380863</v>
      </c>
    </row>
    <row r="21" spans="1:5" ht="27.75" customHeight="1">
      <c r="A21" s="161" t="s">
        <v>1476</v>
      </c>
      <c r="B21" s="171">
        <v>1044</v>
      </c>
      <c r="C21" s="171"/>
      <c r="D21" s="171">
        <v>4246</v>
      </c>
      <c r="E21" s="196">
        <f t="shared" si="0"/>
        <v>306.7049808429119</v>
      </c>
    </row>
    <row r="22" spans="1:5" ht="27.75" customHeight="1">
      <c r="A22" s="189" t="s">
        <v>1463</v>
      </c>
      <c r="B22" s="171">
        <f>SUM(B18:B19)</f>
        <v>46927</v>
      </c>
      <c r="C22" s="171">
        <f>SUM(C18:C19)</f>
        <v>46723</v>
      </c>
      <c r="D22" s="171">
        <f>SUM(D18:D19)</f>
        <v>47692</v>
      </c>
      <c r="E22" s="196">
        <f t="shared" si="0"/>
        <v>1.6301915741470794</v>
      </c>
    </row>
  </sheetData>
  <sheetProtection/>
  <mergeCells count="2">
    <mergeCell ref="A2:E2"/>
    <mergeCell ref="A1:E1"/>
  </mergeCells>
  <printOptions/>
  <pageMargins left="0.75" right="0.39305555555555555" top="0.6298611111111111" bottom="0.3541666666666667" header="0.5111111111111111" footer="0.2361111111111111"/>
  <pageSetup horizontalDpi="600" verticalDpi="600" orientation="landscape" paperSize="9" scale="95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F16"/>
  <sheetViews>
    <sheetView zoomScaleSheetLayoutView="100" zoomScalePageLayoutView="0" workbookViewId="0" topLeftCell="A1">
      <selection activeCell="A1" sqref="A1:E1"/>
    </sheetView>
  </sheetViews>
  <sheetFormatPr defaultColWidth="8.75390625" defaultRowHeight="14.25"/>
  <cols>
    <col min="1" max="1" width="45.625" style="8" customWidth="1"/>
    <col min="2" max="2" width="18.00390625" style="8" customWidth="1"/>
    <col min="3" max="3" width="17.75390625" style="8" customWidth="1"/>
    <col min="4" max="4" width="16.375" style="8" customWidth="1"/>
    <col min="5" max="5" width="15.25390625" style="8" customWidth="1"/>
    <col min="6" max="16384" width="8.75390625" style="8" customWidth="1"/>
  </cols>
  <sheetData>
    <row r="1" spans="1:5" ht="25.5">
      <c r="A1" s="210" t="s">
        <v>1502</v>
      </c>
      <c r="B1" s="210"/>
      <c r="C1" s="210"/>
      <c r="D1" s="210"/>
      <c r="E1" s="210"/>
    </row>
    <row r="2" spans="1:5" ht="21" customHeight="1">
      <c r="A2" s="177"/>
      <c r="B2" s="177"/>
      <c r="C2" s="177"/>
      <c r="D2" s="177"/>
      <c r="E2" s="76" t="s">
        <v>75</v>
      </c>
    </row>
    <row r="3" spans="1:5" ht="27.75" customHeight="1">
      <c r="A3" s="156" t="s">
        <v>0</v>
      </c>
      <c r="B3" s="156" t="s">
        <v>1362</v>
      </c>
      <c r="C3" s="156" t="s">
        <v>1699</v>
      </c>
      <c r="D3" s="156" t="s">
        <v>1361</v>
      </c>
      <c r="E3" s="156" t="s">
        <v>3</v>
      </c>
    </row>
    <row r="4" spans="1:5" ht="27.75" customHeight="1">
      <c r="A4" s="175" t="s">
        <v>1470</v>
      </c>
      <c r="B4" s="158">
        <f>SUM(B5:B7)</f>
        <v>6098</v>
      </c>
      <c r="C4" s="158">
        <f>SUM(C5:C7)</f>
        <v>7122</v>
      </c>
      <c r="D4" s="158">
        <v>6757</v>
      </c>
      <c r="E4" s="198">
        <f>(D4-B4)/B4*100</f>
        <v>10.806821908822565</v>
      </c>
    </row>
    <row r="5" spans="1:6" ht="27.75" customHeight="1">
      <c r="A5" s="161" t="s">
        <v>1472</v>
      </c>
      <c r="B5" s="158">
        <v>6083</v>
      </c>
      <c r="C5" s="158">
        <v>6982</v>
      </c>
      <c r="D5" s="158">
        <v>6754</v>
      </c>
      <c r="E5" s="198">
        <f aca="true" t="shared" si="0" ref="E5:E16">(D5-B5)/B5*100</f>
        <v>11.030741410488245</v>
      </c>
      <c r="F5" s="11"/>
    </row>
    <row r="6" spans="1:6" ht="27.75" customHeight="1">
      <c r="A6" s="161" t="s">
        <v>1467</v>
      </c>
      <c r="B6" s="158">
        <v>13</v>
      </c>
      <c r="C6" s="158">
        <v>138</v>
      </c>
      <c r="D6" s="158"/>
      <c r="E6" s="198">
        <f t="shared" si="0"/>
        <v>-100</v>
      </c>
      <c r="F6" s="11"/>
    </row>
    <row r="7" spans="1:5" ht="27.75" customHeight="1">
      <c r="A7" s="161" t="s">
        <v>1468</v>
      </c>
      <c r="B7" s="158">
        <v>2</v>
      </c>
      <c r="C7" s="158">
        <v>2</v>
      </c>
      <c r="D7" s="158">
        <v>2</v>
      </c>
      <c r="E7" s="198">
        <f t="shared" si="0"/>
        <v>0</v>
      </c>
    </row>
    <row r="8" spans="1:5" ht="27.75" customHeight="1">
      <c r="A8" s="175" t="s">
        <v>1471</v>
      </c>
      <c r="B8" s="158">
        <f>SUM(B9:B11)</f>
        <v>23959</v>
      </c>
      <c r="C8" s="158">
        <f>SUM(C9:C11)</f>
        <v>24351</v>
      </c>
      <c r="D8" s="158">
        <f>SUM(D9:D11)</f>
        <v>23402</v>
      </c>
      <c r="E8" s="198">
        <f t="shared" si="0"/>
        <v>-2.3248048749947827</v>
      </c>
    </row>
    <row r="9" spans="1:5" ht="27.75" customHeight="1">
      <c r="A9" s="161" t="s">
        <v>1472</v>
      </c>
      <c r="B9" s="158">
        <v>23959</v>
      </c>
      <c r="C9" s="158">
        <v>24351</v>
      </c>
      <c r="D9" s="158">
        <v>23396</v>
      </c>
      <c r="E9" s="198">
        <f t="shared" si="0"/>
        <v>-2.349847656413039</v>
      </c>
    </row>
    <row r="10" spans="1:5" ht="27.75" customHeight="1">
      <c r="A10" s="161" t="s">
        <v>1467</v>
      </c>
      <c r="B10" s="158"/>
      <c r="C10" s="158"/>
      <c r="D10" s="158"/>
      <c r="E10" s="198"/>
    </row>
    <row r="11" spans="1:5" ht="27.75" customHeight="1">
      <c r="A11" s="161" t="s">
        <v>1468</v>
      </c>
      <c r="B11" s="158"/>
      <c r="C11" s="158"/>
      <c r="D11" s="158">
        <v>6</v>
      </c>
      <c r="E11" s="198"/>
    </row>
    <row r="12" spans="1:5" ht="27.75" customHeight="1">
      <c r="A12" s="197" t="s">
        <v>1473</v>
      </c>
      <c r="B12" s="158">
        <f>SUM(B4,B8)</f>
        <v>30057</v>
      </c>
      <c r="C12" s="158">
        <f>SUM(C4,C8)</f>
        <v>31473</v>
      </c>
      <c r="D12" s="158">
        <f>SUM(D4,D8)</f>
        <v>30159</v>
      </c>
      <c r="E12" s="198">
        <f t="shared" si="0"/>
        <v>0.33935522507236254</v>
      </c>
    </row>
    <row r="13" spans="1:5" ht="27.75" customHeight="1">
      <c r="A13" s="161" t="s">
        <v>1465</v>
      </c>
      <c r="B13" s="158">
        <v>16870</v>
      </c>
      <c r="C13" s="158">
        <v>15250</v>
      </c>
      <c r="D13" s="158">
        <v>17533</v>
      </c>
      <c r="E13" s="198">
        <f t="shared" si="0"/>
        <v>3.930053349140486</v>
      </c>
    </row>
    <row r="14" spans="1:5" ht="27.75" customHeight="1">
      <c r="A14" s="161" t="s">
        <v>1477</v>
      </c>
      <c r="B14" s="158">
        <v>12624</v>
      </c>
      <c r="C14" s="158">
        <v>15250</v>
      </c>
      <c r="D14" s="158">
        <v>15560</v>
      </c>
      <c r="E14" s="198">
        <f t="shared" si="0"/>
        <v>23.25728770595691</v>
      </c>
    </row>
    <row r="15" spans="1:5" ht="27.75" customHeight="1">
      <c r="A15" s="161" t="s">
        <v>1478</v>
      </c>
      <c r="B15" s="158">
        <v>4246</v>
      </c>
      <c r="C15" s="158"/>
      <c r="D15" s="158">
        <v>1973</v>
      </c>
      <c r="E15" s="198">
        <f t="shared" si="0"/>
        <v>-53.53273669335845</v>
      </c>
    </row>
    <row r="16" spans="1:5" ht="27.75" customHeight="1">
      <c r="A16" s="189" t="s">
        <v>1454</v>
      </c>
      <c r="B16" s="158">
        <f>SUM(B12:B13)</f>
        <v>46927</v>
      </c>
      <c r="C16" s="158">
        <f>SUM(C12:C13)</f>
        <v>46723</v>
      </c>
      <c r="D16" s="158">
        <f>SUM(D12:D13)</f>
        <v>47692</v>
      </c>
      <c r="E16" s="198">
        <f t="shared" si="0"/>
        <v>1.6301915741470794</v>
      </c>
    </row>
  </sheetData>
  <sheetProtection/>
  <mergeCells count="1">
    <mergeCell ref="A1:E1"/>
  </mergeCells>
  <printOptions/>
  <pageMargins left="0.75" right="0.39305555555555555" top="0.6298611111111111" bottom="0.3541666666666667" header="0.5111111111111111" footer="0.2361111111111111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15"/>
  <sheetViews>
    <sheetView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40.625" style="18" customWidth="1"/>
    <col min="2" max="3" width="11.375" style="18" customWidth="1"/>
    <col min="4" max="4" width="11.875" style="18" customWidth="1"/>
    <col min="5" max="5" width="31.125" style="18" customWidth="1"/>
    <col min="6" max="7" width="10.125" style="18" customWidth="1"/>
    <col min="8" max="9" width="9.00390625" style="18" customWidth="1"/>
    <col min="10" max="16384" width="9.00390625" style="18" customWidth="1"/>
  </cols>
  <sheetData>
    <row r="1" spans="1:8" s="59" customFormat="1" ht="27.75">
      <c r="A1" s="207" t="s">
        <v>1704</v>
      </c>
      <c r="B1" s="207"/>
      <c r="C1" s="207"/>
      <c r="D1" s="207"/>
      <c r="E1" s="207"/>
      <c r="F1" s="207"/>
      <c r="G1" s="207"/>
      <c r="H1" s="207"/>
    </row>
    <row r="2" spans="6:8" s="49" customFormat="1" ht="16.5" customHeight="1">
      <c r="F2" s="61"/>
      <c r="G2" s="206" t="s">
        <v>1479</v>
      </c>
      <c r="H2" s="206"/>
    </row>
    <row r="3" spans="1:8" s="60" customFormat="1" ht="52.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0</v>
      </c>
      <c r="F3" s="22" t="s">
        <v>1</v>
      </c>
      <c r="G3" s="22" t="s">
        <v>2</v>
      </c>
      <c r="H3" s="22" t="s">
        <v>3</v>
      </c>
    </row>
    <row r="4" spans="1:13" s="54" customFormat="1" ht="18" customHeight="1">
      <c r="A4" s="62" t="s">
        <v>4</v>
      </c>
      <c r="B4" s="25">
        <v>79906</v>
      </c>
      <c r="C4" s="25">
        <v>82775</v>
      </c>
      <c r="D4" s="63">
        <f>(C4-B4)/B4*100</f>
        <v>3.590468800840988</v>
      </c>
      <c r="E4" s="62" t="s">
        <v>5</v>
      </c>
      <c r="F4" s="10">
        <v>288696</v>
      </c>
      <c r="G4" s="10">
        <v>305830</v>
      </c>
      <c r="H4" s="64">
        <f>(G4-F4)/F4*100</f>
        <v>5.934962728960567</v>
      </c>
      <c r="M4" s="69"/>
    </row>
    <row r="5" spans="1:8" s="54" customFormat="1" ht="18" customHeight="1">
      <c r="A5" s="62" t="s">
        <v>6</v>
      </c>
      <c r="B5" s="65">
        <f>SUM(B6,B13,B40)</f>
        <v>187867</v>
      </c>
      <c r="C5" s="65">
        <f>SUM(C6,C13,C40)</f>
        <v>185652</v>
      </c>
      <c r="D5" s="63">
        <f aca="true" t="shared" si="0" ref="D5:D68">(C5-B5)/B5*100</f>
        <v>-1.179025587250555</v>
      </c>
      <c r="E5" s="62" t="s">
        <v>7</v>
      </c>
      <c r="F5" s="10">
        <f>SUM(F6:F7)</f>
        <v>398</v>
      </c>
      <c r="G5" s="10">
        <f>SUM(G6:G7)</f>
        <v>4672</v>
      </c>
      <c r="H5" s="64">
        <f>(G5-F5)/F5*100</f>
        <v>1073.8693467336682</v>
      </c>
    </row>
    <row r="6" spans="1:8" s="54" customFormat="1" ht="18" customHeight="1">
      <c r="A6" s="62" t="s">
        <v>8</v>
      </c>
      <c r="B6" s="66">
        <f>SUM(B7:B12)</f>
        <v>9229</v>
      </c>
      <c r="C6" s="66">
        <f>SUM(C7:C12)</f>
        <v>9264</v>
      </c>
      <c r="D6" s="63">
        <f t="shared" si="0"/>
        <v>0.37923935420955684</v>
      </c>
      <c r="E6" s="62" t="s">
        <v>9</v>
      </c>
      <c r="F6" s="10"/>
      <c r="G6" s="10">
        <v>169</v>
      </c>
      <c r="H6" s="64"/>
    </row>
    <row r="7" spans="1:8" s="54" customFormat="1" ht="18" customHeight="1">
      <c r="A7" s="15" t="s">
        <v>10</v>
      </c>
      <c r="B7" s="25">
        <v>1432</v>
      </c>
      <c r="C7" s="25">
        <v>1432</v>
      </c>
      <c r="D7" s="63">
        <f t="shared" si="0"/>
        <v>0</v>
      </c>
      <c r="E7" s="62" t="s">
        <v>12</v>
      </c>
      <c r="F7" s="10">
        <v>398</v>
      </c>
      <c r="G7" s="10">
        <v>4503</v>
      </c>
      <c r="H7" s="64">
        <f>(G7-F7)/F7*100</f>
        <v>1031.4070351758794</v>
      </c>
    </row>
    <row r="8" spans="1:8" s="54" customFormat="1" ht="18" customHeight="1">
      <c r="A8" s="15" t="s">
        <v>11</v>
      </c>
      <c r="B8" s="25">
        <v>586</v>
      </c>
      <c r="C8" s="25">
        <v>586</v>
      </c>
      <c r="D8" s="63">
        <f t="shared" si="0"/>
        <v>0</v>
      </c>
      <c r="E8" s="82"/>
      <c r="G8" s="10"/>
      <c r="H8" s="64"/>
    </row>
    <row r="9" spans="1:8" s="54" customFormat="1" ht="18" customHeight="1">
      <c r="A9" s="15" t="s">
        <v>13</v>
      </c>
      <c r="B9" s="25">
        <v>5742</v>
      </c>
      <c r="C9" s="25">
        <v>5742</v>
      </c>
      <c r="D9" s="63">
        <f t="shared" si="0"/>
        <v>0</v>
      </c>
      <c r="E9" s="67"/>
      <c r="F9" s="10"/>
      <c r="G9" s="10"/>
      <c r="H9" s="64"/>
    </row>
    <row r="10" spans="1:8" s="54" customFormat="1" ht="18" customHeight="1">
      <c r="A10" s="15" t="s">
        <v>14</v>
      </c>
      <c r="B10" s="25">
        <v>36</v>
      </c>
      <c r="C10" s="25">
        <v>36</v>
      </c>
      <c r="D10" s="63">
        <f t="shared" si="0"/>
        <v>0</v>
      </c>
      <c r="E10" s="67"/>
      <c r="F10" s="10"/>
      <c r="G10" s="10"/>
      <c r="H10" s="64"/>
    </row>
    <row r="11" spans="1:8" s="54" customFormat="1" ht="18" customHeight="1">
      <c r="A11" s="15" t="s">
        <v>15</v>
      </c>
      <c r="B11" s="25">
        <v>-101</v>
      </c>
      <c r="C11" s="25">
        <v>-66</v>
      </c>
      <c r="D11" s="63">
        <f t="shared" si="0"/>
        <v>-34.65346534653465</v>
      </c>
      <c r="E11" s="67"/>
      <c r="F11" s="10"/>
      <c r="G11" s="10"/>
      <c r="H11" s="64"/>
    </row>
    <row r="12" spans="1:8" s="54" customFormat="1" ht="18" customHeight="1">
      <c r="A12" s="15" t="s">
        <v>447</v>
      </c>
      <c r="B12" s="25">
        <v>1534</v>
      </c>
      <c r="C12" s="25">
        <v>1534</v>
      </c>
      <c r="D12" s="63">
        <f t="shared" si="0"/>
        <v>0</v>
      </c>
      <c r="E12" s="67" t="s">
        <v>16</v>
      </c>
      <c r="F12" s="10"/>
      <c r="G12" s="10"/>
      <c r="H12" s="64"/>
    </row>
    <row r="13" spans="1:8" s="54" customFormat="1" ht="18" customHeight="1">
      <c r="A13" s="62" t="s">
        <v>17</v>
      </c>
      <c r="B13" s="66">
        <f>SUM(B14:B39)</f>
        <v>102222</v>
      </c>
      <c r="C13" s="66">
        <f>SUM(C14:C39)</f>
        <v>135673</v>
      </c>
      <c r="D13" s="63">
        <f t="shared" si="0"/>
        <v>32.72387548668584</v>
      </c>
      <c r="E13" s="62" t="s">
        <v>18</v>
      </c>
      <c r="F13" s="10"/>
      <c r="G13" s="10"/>
      <c r="H13" s="64"/>
    </row>
    <row r="14" spans="1:8" s="54" customFormat="1" ht="18" customHeight="1">
      <c r="A14" s="15" t="s">
        <v>19</v>
      </c>
      <c r="B14" s="25">
        <v>956</v>
      </c>
      <c r="C14" s="25">
        <v>956</v>
      </c>
      <c r="D14" s="63">
        <f t="shared" si="0"/>
        <v>0</v>
      </c>
      <c r="E14" s="62" t="s">
        <v>20</v>
      </c>
      <c r="F14" s="10"/>
      <c r="G14" s="10"/>
      <c r="H14" s="64"/>
    </row>
    <row r="15" spans="1:8" s="54" customFormat="1" ht="18" customHeight="1">
      <c r="A15" s="15" t="s">
        <v>21</v>
      </c>
      <c r="B15" s="25">
        <v>30926</v>
      </c>
      <c r="C15" s="25">
        <v>32478</v>
      </c>
      <c r="D15" s="63">
        <f t="shared" si="0"/>
        <v>5.0184310935782195</v>
      </c>
      <c r="E15" s="62" t="s">
        <v>22</v>
      </c>
      <c r="F15" s="10"/>
      <c r="G15" s="10"/>
      <c r="H15" s="64"/>
    </row>
    <row r="16" spans="1:8" s="54" customFormat="1" ht="18" customHeight="1">
      <c r="A16" s="15" t="s">
        <v>23</v>
      </c>
      <c r="B16" s="25">
        <v>5466</v>
      </c>
      <c r="C16" s="25">
        <v>6578</v>
      </c>
      <c r="D16" s="63">
        <f t="shared" si="0"/>
        <v>20.343944383461398</v>
      </c>
      <c r="E16" s="42" t="s">
        <v>24</v>
      </c>
      <c r="F16" s="10"/>
      <c r="G16" s="10"/>
      <c r="H16" s="64"/>
    </row>
    <row r="17" spans="1:8" s="54" customFormat="1" ht="18" customHeight="1">
      <c r="A17" s="15" t="s">
        <v>25</v>
      </c>
      <c r="B17" s="25">
        <v>2350</v>
      </c>
      <c r="C17" s="25">
        <v>8070</v>
      </c>
      <c r="D17" s="63">
        <f t="shared" si="0"/>
        <v>243.40425531914894</v>
      </c>
      <c r="E17" s="62" t="s">
        <v>26</v>
      </c>
      <c r="F17" s="10"/>
      <c r="G17" s="10"/>
      <c r="H17" s="64"/>
    </row>
    <row r="18" spans="1:8" s="54" customFormat="1" ht="18" customHeight="1">
      <c r="A18" s="15" t="s">
        <v>27</v>
      </c>
      <c r="B18" s="25">
        <v>1370</v>
      </c>
      <c r="C18" s="25">
        <v>500</v>
      </c>
      <c r="D18" s="63">
        <f t="shared" si="0"/>
        <v>-63.503649635036496</v>
      </c>
      <c r="E18" s="62" t="s">
        <v>28</v>
      </c>
      <c r="F18" s="10"/>
      <c r="G18" s="10"/>
      <c r="H18" s="64"/>
    </row>
    <row r="19" spans="1:8" s="54" customFormat="1" ht="18" customHeight="1">
      <c r="A19" s="15" t="s">
        <v>29</v>
      </c>
      <c r="B19" s="25">
        <v>1521</v>
      </c>
      <c r="C19" s="25">
        <v>57</v>
      </c>
      <c r="D19" s="63">
        <f t="shared" si="0"/>
        <v>-96.25246548323472</v>
      </c>
      <c r="E19" s="62"/>
      <c r="F19" s="10"/>
      <c r="G19" s="10"/>
      <c r="H19" s="64"/>
    </row>
    <row r="20" spans="1:8" s="54" customFormat="1" ht="18" customHeight="1">
      <c r="A20" s="15" t="s">
        <v>30</v>
      </c>
      <c r="B20" s="25">
        <v>6289</v>
      </c>
      <c r="C20" s="25"/>
      <c r="D20" s="63">
        <f t="shared" si="0"/>
        <v>-100</v>
      </c>
      <c r="E20" s="62" t="s">
        <v>31</v>
      </c>
      <c r="F20" s="10"/>
      <c r="G20" s="10"/>
      <c r="H20" s="64"/>
    </row>
    <row r="21" spans="1:8" s="54" customFormat="1" ht="18" customHeight="1">
      <c r="A21" s="15" t="s">
        <v>32</v>
      </c>
      <c r="B21" s="25">
        <v>7285</v>
      </c>
      <c r="C21" s="25">
        <v>7740</v>
      </c>
      <c r="D21" s="63">
        <f t="shared" si="0"/>
        <v>6.2457103637611535</v>
      </c>
      <c r="E21" s="62"/>
      <c r="F21" s="10"/>
      <c r="G21" s="10"/>
      <c r="H21" s="64"/>
    </row>
    <row r="22" spans="1:8" s="54" customFormat="1" ht="18" customHeight="1">
      <c r="A22" s="15" t="s">
        <v>33</v>
      </c>
      <c r="B22" s="25">
        <v>15683</v>
      </c>
      <c r="C22" s="25"/>
      <c r="D22" s="63">
        <f t="shared" si="0"/>
        <v>-100</v>
      </c>
      <c r="E22" s="62"/>
      <c r="F22" s="10"/>
      <c r="G22" s="10"/>
      <c r="H22" s="64"/>
    </row>
    <row r="23" spans="1:8" s="54" customFormat="1" ht="18" customHeight="1">
      <c r="A23" s="15" t="s">
        <v>34</v>
      </c>
      <c r="B23" s="25">
        <v>3026</v>
      </c>
      <c r="C23" s="25">
        <v>314</v>
      </c>
      <c r="D23" s="63">
        <f t="shared" si="0"/>
        <v>-89.62326503635161</v>
      </c>
      <c r="E23" s="62"/>
      <c r="F23" s="10"/>
      <c r="G23" s="10"/>
      <c r="H23" s="64"/>
    </row>
    <row r="24" spans="1:8" s="54" customFormat="1" ht="18" customHeight="1">
      <c r="A24" s="15" t="s">
        <v>35</v>
      </c>
      <c r="B24" s="25"/>
      <c r="C24" s="25">
        <v>350</v>
      </c>
      <c r="D24" s="63"/>
      <c r="E24" s="62"/>
      <c r="F24" s="10"/>
      <c r="G24" s="10"/>
      <c r="H24" s="64"/>
    </row>
    <row r="25" spans="1:8" s="54" customFormat="1" ht="18" customHeight="1">
      <c r="A25" s="15" t="s">
        <v>36</v>
      </c>
      <c r="B25" s="25">
        <v>16211</v>
      </c>
      <c r="C25" s="25">
        <v>16726</v>
      </c>
      <c r="D25" s="63">
        <f t="shared" si="0"/>
        <v>3.176855221763</v>
      </c>
      <c r="E25" s="62"/>
      <c r="F25" s="10"/>
      <c r="G25" s="10"/>
      <c r="H25" s="64"/>
    </row>
    <row r="26" spans="1:8" s="54" customFormat="1" ht="18" customHeight="1">
      <c r="A26" s="15" t="s">
        <v>37</v>
      </c>
      <c r="B26" s="25">
        <v>635</v>
      </c>
      <c r="C26" s="25">
        <v>635</v>
      </c>
      <c r="D26" s="63">
        <f t="shared" si="0"/>
        <v>0</v>
      </c>
      <c r="E26" s="62"/>
      <c r="F26" s="10"/>
      <c r="G26" s="10"/>
      <c r="H26" s="64"/>
    </row>
    <row r="27" spans="1:8" s="54" customFormat="1" ht="18" customHeight="1">
      <c r="A27" s="15" t="s">
        <v>38</v>
      </c>
      <c r="B27" s="25">
        <v>2938</v>
      </c>
      <c r="C27" s="25">
        <v>3041</v>
      </c>
      <c r="D27" s="63">
        <f t="shared" si="0"/>
        <v>3.505786249149081</v>
      </c>
      <c r="E27" s="62"/>
      <c r="F27" s="10"/>
      <c r="G27" s="10"/>
      <c r="H27" s="64"/>
    </row>
    <row r="28" spans="1:8" s="54" customFormat="1" ht="18" customHeight="1">
      <c r="A28" s="15" t="s">
        <v>39</v>
      </c>
      <c r="B28" s="25">
        <v>4329</v>
      </c>
      <c r="C28" s="25">
        <v>8666</v>
      </c>
      <c r="D28" s="63">
        <f t="shared" si="0"/>
        <v>100.18480018480018</v>
      </c>
      <c r="E28" s="62"/>
      <c r="F28" s="10"/>
      <c r="G28" s="10"/>
      <c r="H28" s="64"/>
    </row>
    <row r="29" spans="1:8" s="54" customFormat="1" ht="18" customHeight="1">
      <c r="A29" s="77" t="s">
        <v>448</v>
      </c>
      <c r="B29" s="25"/>
      <c r="C29" s="25">
        <v>2148</v>
      </c>
      <c r="D29" s="63"/>
      <c r="E29" s="62"/>
      <c r="F29" s="10"/>
      <c r="G29" s="10"/>
      <c r="H29" s="64"/>
    </row>
    <row r="30" spans="1:8" s="54" customFormat="1" ht="18" customHeight="1">
      <c r="A30" s="77" t="s">
        <v>449</v>
      </c>
      <c r="B30" s="25"/>
      <c r="C30" s="25">
        <v>7841</v>
      </c>
      <c r="D30" s="63"/>
      <c r="E30" s="62"/>
      <c r="F30" s="10"/>
      <c r="G30" s="10"/>
      <c r="H30" s="64"/>
    </row>
    <row r="31" spans="1:8" s="54" customFormat="1" ht="18" customHeight="1">
      <c r="A31" s="78" t="s">
        <v>450</v>
      </c>
      <c r="B31" s="25"/>
      <c r="C31" s="25">
        <v>282</v>
      </c>
      <c r="D31" s="63"/>
      <c r="E31" s="62"/>
      <c r="F31" s="10"/>
      <c r="G31" s="10"/>
      <c r="H31" s="64"/>
    </row>
    <row r="32" spans="1:8" s="54" customFormat="1" ht="18" customHeight="1">
      <c r="A32" s="78" t="s">
        <v>451</v>
      </c>
      <c r="B32" s="25"/>
      <c r="C32" s="25">
        <v>7474</v>
      </c>
      <c r="D32" s="63"/>
      <c r="E32" s="62"/>
      <c r="F32" s="10"/>
      <c r="G32" s="10"/>
      <c r="H32" s="64"/>
    </row>
    <row r="33" spans="1:8" s="54" customFormat="1" ht="18" customHeight="1">
      <c r="A33" s="78" t="s">
        <v>452</v>
      </c>
      <c r="B33" s="25"/>
      <c r="C33" s="25">
        <v>19577</v>
      </c>
      <c r="D33" s="63"/>
      <c r="E33" s="62"/>
      <c r="F33" s="10"/>
      <c r="G33" s="10"/>
      <c r="H33" s="64"/>
    </row>
    <row r="34" spans="1:8" s="54" customFormat="1" ht="18" customHeight="1">
      <c r="A34" s="78" t="s">
        <v>453</v>
      </c>
      <c r="B34" s="25"/>
      <c r="C34" s="25">
        <v>51</v>
      </c>
      <c r="D34" s="63"/>
      <c r="E34" s="62"/>
      <c r="F34" s="10"/>
      <c r="G34" s="10"/>
      <c r="H34" s="64"/>
    </row>
    <row r="35" spans="1:8" s="54" customFormat="1" ht="18" customHeight="1">
      <c r="A35" s="79" t="s">
        <v>454</v>
      </c>
      <c r="B35" s="25"/>
      <c r="C35" s="25">
        <v>5757</v>
      </c>
      <c r="D35" s="63"/>
      <c r="E35" s="62"/>
      <c r="F35" s="10"/>
      <c r="G35" s="10"/>
      <c r="H35" s="64"/>
    </row>
    <row r="36" spans="1:8" s="54" customFormat="1" ht="18" customHeight="1">
      <c r="A36" s="79" t="s">
        <v>455</v>
      </c>
      <c r="B36" s="25"/>
      <c r="C36" s="25">
        <v>630</v>
      </c>
      <c r="D36" s="63"/>
      <c r="E36" s="62"/>
      <c r="F36" s="10"/>
      <c r="G36" s="10"/>
      <c r="H36" s="64"/>
    </row>
    <row r="37" spans="1:8" s="54" customFormat="1" ht="18" customHeight="1">
      <c r="A37" s="80" t="s">
        <v>456</v>
      </c>
      <c r="B37" s="25"/>
      <c r="C37" s="25">
        <v>3724</v>
      </c>
      <c r="D37" s="63"/>
      <c r="E37" s="62"/>
      <c r="F37" s="10"/>
      <c r="G37" s="10"/>
      <c r="H37" s="64"/>
    </row>
    <row r="38" spans="1:8" s="54" customFormat="1" ht="18" customHeight="1">
      <c r="A38" s="81" t="s">
        <v>457</v>
      </c>
      <c r="B38" s="25"/>
      <c r="C38" s="25">
        <v>580</v>
      </c>
      <c r="D38" s="63"/>
      <c r="E38" s="62"/>
      <c r="F38" s="10"/>
      <c r="G38" s="10"/>
      <c r="H38" s="64"/>
    </row>
    <row r="39" spans="1:8" s="54" customFormat="1" ht="18" customHeight="1">
      <c r="A39" s="15" t="s">
        <v>40</v>
      </c>
      <c r="B39" s="25">
        <v>3237</v>
      </c>
      <c r="C39" s="25">
        <v>1498</v>
      </c>
      <c r="D39" s="63">
        <f t="shared" si="0"/>
        <v>-53.722582638245285</v>
      </c>
      <c r="E39" s="62"/>
      <c r="F39" s="10"/>
      <c r="G39" s="10"/>
      <c r="H39" s="64"/>
    </row>
    <row r="40" spans="1:8" s="54" customFormat="1" ht="18" customHeight="1">
      <c r="A40" s="62" t="s">
        <v>463</v>
      </c>
      <c r="B40" s="65">
        <f>SUM(B41:B60)</f>
        <v>76416</v>
      </c>
      <c r="C40" s="65">
        <f>SUM(C41:C60)</f>
        <v>40715</v>
      </c>
      <c r="D40" s="63">
        <f t="shared" si="0"/>
        <v>-46.719273450586265</v>
      </c>
      <c r="E40" s="62"/>
      <c r="F40" s="10"/>
      <c r="G40" s="10"/>
      <c r="H40" s="64"/>
    </row>
    <row r="41" spans="1:8" s="54" customFormat="1" ht="18" customHeight="1">
      <c r="A41" s="15" t="s">
        <v>41</v>
      </c>
      <c r="B41" s="25">
        <v>187</v>
      </c>
      <c r="C41" s="25">
        <v>289</v>
      </c>
      <c r="D41" s="63">
        <f t="shared" si="0"/>
        <v>54.54545454545454</v>
      </c>
      <c r="E41" s="62"/>
      <c r="F41" s="10"/>
      <c r="G41" s="10"/>
      <c r="H41" s="64"/>
    </row>
    <row r="42" spans="1:8" s="54" customFormat="1" ht="18" customHeight="1">
      <c r="A42" s="15" t="s">
        <v>42</v>
      </c>
      <c r="B42" s="25"/>
      <c r="C42" s="25"/>
      <c r="D42" s="63"/>
      <c r="E42" s="62"/>
      <c r="F42" s="10"/>
      <c r="G42" s="10"/>
      <c r="H42" s="64"/>
    </row>
    <row r="43" spans="1:8" s="54" customFormat="1" ht="18" customHeight="1">
      <c r="A43" s="15" t="s">
        <v>43</v>
      </c>
      <c r="B43" s="25"/>
      <c r="C43" s="25"/>
      <c r="D43" s="63"/>
      <c r="E43" s="62"/>
      <c r="F43" s="10"/>
      <c r="G43" s="10"/>
      <c r="H43" s="64"/>
    </row>
    <row r="44" spans="1:8" s="54" customFormat="1" ht="18" customHeight="1">
      <c r="A44" s="15" t="s">
        <v>44</v>
      </c>
      <c r="B44" s="25">
        <v>40</v>
      </c>
      <c r="C44" s="25">
        <v>156</v>
      </c>
      <c r="D44" s="63">
        <f t="shared" si="0"/>
        <v>290</v>
      </c>
      <c r="E44" s="62"/>
      <c r="F44" s="10"/>
      <c r="G44" s="10"/>
      <c r="H44" s="64"/>
    </row>
    <row r="45" spans="1:8" s="54" customFormat="1" ht="18" customHeight="1">
      <c r="A45" s="15" t="s">
        <v>45</v>
      </c>
      <c r="B45" s="25">
        <v>4582</v>
      </c>
      <c r="C45" s="25">
        <v>1860</v>
      </c>
      <c r="D45" s="63">
        <f t="shared" si="0"/>
        <v>-59.40637276298559</v>
      </c>
      <c r="E45" s="62"/>
      <c r="F45" s="10"/>
      <c r="G45" s="10"/>
      <c r="H45" s="64"/>
    </row>
    <row r="46" spans="1:8" s="54" customFormat="1" ht="18" customHeight="1">
      <c r="A46" s="15" t="s">
        <v>46</v>
      </c>
      <c r="B46" s="25">
        <v>18</v>
      </c>
      <c r="C46" s="25">
        <v>20</v>
      </c>
      <c r="D46" s="63">
        <f t="shared" si="0"/>
        <v>11.11111111111111</v>
      </c>
      <c r="E46" s="62"/>
      <c r="F46" s="10"/>
      <c r="G46" s="10"/>
      <c r="H46" s="64"/>
    </row>
    <row r="47" spans="1:8" s="54" customFormat="1" ht="18" customHeight="1">
      <c r="A47" s="15" t="s">
        <v>458</v>
      </c>
      <c r="B47" s="25">
        <v>2209</v>
      </c>
      <c r="C47" s="25">
        <v>50</v>
      </c>
      <c r="D47" s="63">
        <f t="shared" si="0"/>
        <v>-97.73653236758715</v>
      </c>
      <c r="E47" s="62"/>
      <c r="F47" s="10"/>
      <c r="G47" s="10"/>
      <c r="H47" s="64"/>
    </row>
    <row r="48" spans="1:8" s="54" customFormat="1" ht="18" customHeight="1">
      <c r="A48" s="15" t="s">
        <v>47</v>
      </c>
      <c r="B48" s="25">
        <v>5461</v>
      </c>
      <c r="C48" s="25">
        <v>1006</v>
      </c>
      <c r="D48" s="63">
        <f t="shared" si="0"/>
        <v>-81.57846548251236</v>
      </c>
      <c r="E48" s="62"/>
      <c r="F48" s="10"/>
      <c r="G48" s="10"/>
      <c r="H48" s="64"/>
    </row>
    <row r="49" spans="1:8" s="54" customFormat="1" ht="18" customHeight="1">
      <c r="A49" s="15" t="s">
        <v>459</v>
      </c>
      <c r="B49" s="25">
        <v>6474</v>
      </c>
      <c r="C49" s="25">
        <v>2034</v>
      </c>
      <c r="D49" s="63">
        <f t="shared" si="0"/>
        <v>-68.58202038924931</v>
      </c>
      <c r="E49" s="62"/>
      <c r="F49" s="10"/>
      <c r="G49" s="10"/>
      <c r="H49" s="64"/>
    </row>
    <row r="50" spans="1:8" s="54" customFormat="1" ht="18" customHeight="1">
      <c r="A50" s="15" t="s">
        <v>48</v>
      </c>
      <c r="B50" s="25">
        <v>282</v>
      </c>
      <c r="C50" s="25">
        <v>1082</v>
      </c>
      <c r="D50" s="63">
        <f t="shared" si="0"/>
        <v>283.68794326241135</v>
      </c>
      <c r="E50" s="62"/>
      <c r="F50" s="10"/>
      <c r="G50" s="10"/>
      <c r="H50" s="64"/>
    </row>
    <row r="51" spans="1:8" s="54" customFormat="1" ht="18" customHeight="1">
      <c r="A51" s="15" t="s">
        <v>49</v>
      </c>
      <c r="B51" s="25">
        <v>1994</v>
      </c>
      <c r="C51" s="25">
        <v>2023</v>
      </c>
      <c r="D51" s="63">
        <f t="shared" si="0"/>
        <v>1.4543630892678034</v>
      </c>
      <c r="E51" s="62"/>
      <c r="F51" s="10"/>
      <c r="G51" s="10"/>
      <c r="H51" s="64"/>
    </row>
    <row r="52" spans="1:8" s="54" customFormat="1" ht="18" customHeight="1">
      <c r="A52" s="15" t="s">
        <v>50</v>
      </c>
      <c r="B52" s="25">
        <v>33273</v>
      </c>
      <c r="C52" s="25">
        <v>19778</v>
      </c>
      <c r="D52" s="63">
        <f t="shared" si="0"/>
        <v>-40.558410723409374</v>
      </c>
      <c r="E52" s="62"/>
      <c r="F52" s="10"/>
      <c r="G52" s="10"/>
      <c r="H52" s="64"/>
    </row>
    <row r="53" spans="1:8" s="54" customFormat="1" ht="18" customHeight="1">
      <c r="A53" s="15" t="s">
        <v>51</v>
      </c>
      <c r="B53" s="25">
        <v>679</v>
      </c>
      <c r="C53" s="25">
        <v>241</v>
      </c>
      <c r="D53" s="63">
        <f t="shared" si="0"/>
        <v>-64.50662739322533</v>
      </c>
      <c r="E53" s="62"/>
      <c r="F53" s="10"/>
      <c r="G53" s="10"/>
      <c r="H53" s="64"/>
    </row>
    <row r="54" spans="1:8" s="54" customFormat="1" ht="18" customHeight="1">
      <c r="A54" s="15" t="s">
        <v>52</v>
      </c>
      <c r="B54" s="25">
        <v>841</v>
      </c>
      <c r="C54" s="25">
        <v>50</v>
      </c>
      <c r="D54" s="63">
        <f t="shared" si="0"/>
        <v>-94.05469678953627</v>
      </c>
      <c r="E54" s="62"/>
      <c r="F54" s="10"/>
      <c r="G54" s="10"/>
      <c r="H54" s="64"/>
    </row>
    <row r="55" spans="1:8" s="54" customFormat="1" ht="18" customHeight="1">
      <c r="A55" s="15" t="s">
        <v>53</v>
      </c>
      <c r="B55" s="25">
        <v>97</v>
      </c>
      <c r="C55" s="25">
        <v>210</v>
      </c>
      <c r="D55" s="63">
        <f t="shared" si="0"/>
        <v>116.49484536082475</v>
      </c>
      <c r="E55" s="62"/>
      <c r="F55" s="10"/>
      <c r="G55" s="10"/>
      <c r="H55" s="64"/>
    </row>
    <row r="56" spans="1:8" s="54" customFormat="1" ht="18" customHeight="1">
      <c r="A56" s="15" t="s">
        <v>54</v>
      </c>
      <c r="B56" s="25">
        <v>5</v>
      </c>
      <c r="C56" s="25">
        <v>30</v>
      </c>
      <c r="D56" s="63">
        <f t="shared" si="0"/>
        <v>500</v>
      </c>
      <c r="E56" s="62"/>
      <c r="F56" s="10"/>
      <c r="G56" s="10"/>
      <c r="H56" s="64"/>
    </row>
    <row r="57" spans="1:8" s="54" customFormat="1" ht="18" customHeight="1">
      <c r="A57" s="15" t="s">
        <v>460</v>
      </c>
      <c r="B57" s="25">
        <v>11028</v>
      </c>
      <c r="C57" s="25">
        <v>6993</v>
      </c>
      <c r="D57" s="63">
        <f t="shared" si="0"/>
        <v>-36.58868335146899</v>
      </c>
      <c r="E57" s="62"/>
      <c r="F57" s="10"/>
      <c r="G57" s="10"/>
      <c r="H57" s="64"/>
    </row>
    <row r="58" spans="1:8" s="54" customFormat="1" ht="18" customHeight="1">
      <c r="A58" s="15" t="s">
        <v>55</v>
      </c>
      <c r="B58" s="25">
        <v>7874</v>
      </c>
      <c r="C58" s="25">
        <v>2916</v>
      </c>
      <c r="D58" s="63">
        <f t="shared" si="0"/>
        <v>-62.96672593345186</v>
      </c>
      <c r="E58" s="62"/>
      <c r="F58" s="10"/>
      <c r="G58" s="10"/>
      <c r="H58" s="64"/>
    </row>
    <row r="59" spans="1:8" s="54" customFormat="1" ht="18" customHeight="1">
      <c r="A59" s="15" t="s">
        <v>56</v>
      </c>
      <c r="B59" s="25"/>
      <c r="C59" s="25"/>
      <c r="D59" s="63"/>
      <c r="E59" s="62"/>
      <c r="F59" s="10"/>
      <c r="G59" s="10"/>
      <c r="H59" s="64"/>
    </row>
    <row r="60" spans="1:8" s="54" customFormat="1" ht="18" customHeight="1">
      <c r="A60" s="15" t="s">
        <v>57</v>
      </c>
      <c r="B60" s="25">
        <v>1372</v>
      </c>
      <c r="C60" s="25">
        <v>1977</v>
      </c>
      <c r="D60" s="63">
        <f t="shared" si="0"/>
        <v>44.096209912536445</v>
      </c>
      <c r="E60" s="62"/>
      <c r="F60" s="10"/>
      <c r="G60" s="10"/>
      <c r="H60" s="64"/>
    </row>
    <row r="61" spans="1:8" s="54" customFormat="1" ht="18" customHeight="1">
      <c r="A61" s="62" t="s">
        <v>58</v>
      </c>
      <c r="B61" s="25">
        <v>15980</v>
      </c>
      <c r="C61" s="25">
        <v>10429</v>
      </c>
      <c r="D61" s="63">
        <f t="shared" si="0"/>
        <v>-34.737171464330416</v>
      </c>
      <c r="E61" s="62"/>
      <c r="F61" s="10"/>
      <c r="G61" s="10"/>
      <c r="H61" s="64"/>
    </row>
    <row r="62" spans="1:8" s="54" customFormat="1" ht="18" customHeight="1">
      <c r="A62" s="62" t="s">
        <v>59</v>
      </c>
      <c r="B62" s="25"/>
      <c r="C62" s="25"/>
      <c r="D62" s="63"/>
      <c r="E62" s="62" t="s">
        <v>60</v>
      </c>
      <c r="F62" s="10">
        <v>1780</v>
      </c>
      <c r="G62" s="10">
        <v>2000</v>
      </c>
      <c r="H62" s="64">
        <f aca="true" t="shared" si="1" ref="H62:H67">(G62-F62)/F62*100</f>
        <v>12.359550561797752</v>
      </c>
    </row>
    <row r="63" spans="1:8" s="54" customFormat="1" ht="18" customHeight="1">
      <c r="A63" s="62" t="s">
        <v>464</v>
      </c>
      <c r="B63" s="25"/>
      <c r="C63" s="25"/>
      <c r="D63" s="63"/>
      <c r="E63" s="62" t="s">
        <v>61</v>
      </c>
      <c r="F63" s="10"/>
      <c r="G63" s="10"/>
      <c r="H63" s="64"/>
    </row>
    <row r="64" spans="1:8" s="54" customFormat="1" ht="18" customHeight="1">
      <c r="A64" s="68" t="s">
        <v>62</v>
      </c>
      <c r="B64" s="25"/>
      <c r="C64" s="25"/>
      <c r="D64" s="63"/>
      <c r="E64" s="16" t="s">
        <v>63</v>
      </c>
      <c r="F64" s="10"/>
      <c r="G64" s="10"/>
      <c r="H64" s="64"/>
    </row>
    <row r="65" spans="1:8" s="54" customFormat="1" ht="18" customHeight="1">
      <c r="A65" s="68" t="s">
        <v>64</v>
      </c>
      <c r="B65" s="25"/>
      <c r="C65" s="25"/>
      <c r="D65" s="63"/>
      <c r="E65" s="62" t="s">
        <v>462</v>
      </c>
      <c r="F65" s="10">
        <v>4486</v>
      </c>
      <c r="G65" s="10">
        <v>839</v>
      </c>
      <c r="H65" s="64">
        <f t="shared" si="1"/>
        <v>-81.29736959429336</v>
      </c>
    </row>
    <row r="66" spans="1:8" s="54" customFormat="1" ht="18" customHeight="1">
      <c r="A66" s="68" t="s">
        <v>65</v>
      </c>
      <c r="B66" s="25"/>
      <c r="C66" s="25"/>
      <c r="D66" s="63"/>
      <c r="E66" s="62" t="s">
        <v>66</v>
      </c>
      <c r="F66" s="10"/>
      <c r="G66" s="10"/>
      <c r="H66" s="64"/>
    </row>
    <row r="67" spans="1:8" s="54" customFormat="1" ht="18" customHeight="1">
      <c r="A67" s="62" t="s">
        <v>67</v>
      </c>
      <c r="B67" s="25">
        <v>5911</v>
      </c>
      <c r="C67" s="25">
        <v>4903</v>
      </c>
      <c r="D67" s="63">
        <f t="shared" si="0"/>
        <v>-17.05295212316021</v>
      </c>
      <c r="E67" s="62" t="s">
        <v>68</v>
      </c>
      <c r="F67" s="10">
        <v>4903</v>
      </c>
      <c r="G67" s="10">
        <v>4100</v>
      </c>
      <c r="H67" s="64">
        <f t="shared" si="1"/>
        <v>-16.377727921680606</v>
      </c>
    </row>
    <row r="68" spans="1:8" s="54" customFormat="1" ht="18" customHeight="1">
      <c r="A68" s="62" t="s">
        <v>461</v>
      </c>
      <c r="B68" s="25">
        <v>8308</v>
      </c>
      <c r="C68" s="25">
        <v>4884</v>
      </c>
      <c r="D68" s="63">
        <f t="shared" si="0"/>
        <v>-41.21328839672605</v>
      </c>
      <c r="E68" s="62" t="s">
        <v>69</v>
      </c>
      <c r="F68" s="10">
        <v>4903</v>
      </c>
      <c r="G68" s="10">
        <v>4100</v>
      </c>
      <c r="H68" s="64">
        <f>(G68-F68)/F68*100</f>
        <v>-16.377727921680606</v>
      </c>
    </row>
    <row r="69" spans="1:8" s="54" customFormat="1" ht="18" customHeight="1">
      <c r="A69" s="62" t="s">
        <v>70</v>
      </c>
      <c r="B69" s="66">
        <f>SUM(B70:B72)</f>
        <v>2291</v>
      </c>
      <c r="C69" s="66">
        <f>SUM(C70:C72)</f>
        <v>28798</v>
      </c>
      <c r="D69" s="63">
        <f>(C69-B69)/B69*100</f>
        <v>1157.005674378001</v>
      </c>
      <c r="E69" s="62" t="s">
        <v>71</v>
      </c>
      <c r="F69" s="10"/>
      <c r="G69" s="10"/>
      <c r="H69" s="64"/>
    </row>
    <row r="70" spans="1:8" s="54" customFormat="1" ht="18" customHeight="1">
      <c r="A70" s="62" t="s">
        <v>465</v>
      </c>
      <c r="B70" s="25">
        <v>2291</v>
      </c>
      <c r="C70" s="25">
        <v>28798</v>
      </c>
      <c r="D70" s="63">
        <f>(C70-B70)/B70*100</f>
        <v>1157.005674378001</v>
      </c>
      <c r="E70" s="62"/>
      <c r="F70" s="10"/>
      <c r="G70" s="10"/>
      <c r="H70" s="64"/>
    </row>
    <row r="71" spans="1:8" s="54" customFormat="1" ht="18" customHeight="1">
      <c r="A71" s="62" t="s">
        <v>466</v>
      </c>
      <c r="B71" s="25"/>
      <c r="C71" s="25"/>
      <c r="D71" s="63"/>
      <c r="E71" s="62"/>
      <c r="F71" s="10"/>
      <c r="G71" s="10"/>
      <c r="H71" s="64"/>
    </row>
    <row r="72" spans="1:8" s="54" customFormat="1" ht="18" customHeight="1">
      <c r="A72" s="62" t="s">
        <v>467</v>
      </c>
      <c r="B72" s="25"/>
      <c r="C72" s="25"/>
      <c r="D72" s="63"/>
      <c r="E72" s="62"/>
      <c r="F72" s="10"/>
      <c r="G72" s="10"/>
      <c r="H72" s="64"/>
    </row>
    <row r="73" spans="1:8" s="54" customFormat="1" ht="18" customHeight="1">
      <c r="A73" s="62" t="s">
        <v>72</v>
      </c>
      <c r="B73" s="25"/>
      <c r="C73" s="25"/>
      <c r="D73" s="63"/>
      <c r="E73" s="62"/>
      <c r="F73" s="10"/>
      <c r="G73" s="10"/>
      <c r="H73" s="64"/>
    </row>
    <row r="74" spans="1:8" s="54" customFormat="1" ht="18" customHeight="1">
      <c r="A74" s="62" t="s">
        <v>73</v>
      </c>
      <c r="B74" s="25">
        <f>B4+B5+B61+B62+B67+B68+B69</f>
        <v>300263</v>
      </c>
      <c r="C74" s="25">
        <f>C4+C5+C61+C62+C67+C68+C69</f>
        <v>317441</v>
      </c>
      <c r="D74" s="64">
        <f>(C74-B74)/B74*100</f>
        <v>5.7209846034976</v>
      </c>
      <c r="E74" s="62" t="s">
        <v>74</v>
      </c>
      <c r="F74" s="10">
        <f>F4+F5+F12+F62+F63+F64+F65+F66+F67</f>
        <v>300263</v>
      </c>
      <c r="G74" s="10">
        <f>G4+G5+G12+G62+G63+G64+G65+G66+G67</f>
        <v>317441</v>
      </c>
      <c r="H74" s="64">
        <f>(G74-F74)/F74*100</f>
        <v>5.7209846034976</v>
      </c>
    </row>
    <row r="75" spans="1:7" s="54" customFormat="1" ht="37.5" customHeight="1">
      <c r="A75" s="70"/>
      <c r="B75" s="71"/>
      <c r="C75" s="71"/>
      <c r="D75" s="71"/>
      <c r="E75" s="72"/>
      <c r="F75" s="73"/>
      <c r="G75" s="74"/>
    </row>
    <row r="76" spans="1:7" s="54" customFormat="1" ht="37.5" customHeight="1">
      <c r="A76" s="75"/>
      <c r="B76" s="18"/>
      <c r="C76" s="18"/>
      <c r="D76" s="18"/>
      <c r="E76" s="18"/>
      <c r="F76" s="11"/>
      <c r="G76" s="11"/>
    </row>
    <row r="77" spans="6:7" ht="14.25">
      <c r="F77" s="11"/>
      <c r="G77" s="11"/>
    </row>
    <row r="78" spans="6:7" ht="14.25">
      <c r="F78" s="11"/>
      <c r="G78" s="11"/>
    </row>
    <row r="79" spans="6:7" ht="14.25">
      <c r="F79" s="11"/>
      <c r="G79" s="11"/>
    </row>
    <row r="80" spans="6:7" ht="14.25">
      <c r="F80" s="11"/>
      <c r="G80" s="11"/>
    </row>
    <row r="81" spans="6:7" ht="14.25">
      <c r="F81" s="11"/>
      <c r="G81" s="11"/>
    </row>
    <row r="82" spans="6:7" ht="14.25">
      <c r="F82" s="11"/>
      <c r="G82" s="11"/>
    </row>
    <row r="83" spans="6:7" ht="14.25">
      <c r="F83" s="11"/>
      <c r="G83" s="11"/>
    </row>
    <row r="84" spans="6:7" ht="14.25">
      <c r="F84" s="11"/>
      <c r="G84" s="11"/>
    </row>
    <row r="85" spans="6:7" ht="14.25">
      <c r="F85" s="11"/>
      <c r="G85" s="11"/>
    </row>
    <row r="86" spans="6:7" ht="14.25">
      <c r="F86" s="11"/>
      <c r="G86" s="11"/>
    </row>
    <row r="87" spans="6:7" ht="14.25">
      <c r="F87" s="11"/>
      <c r="G87" s="11"/>
    </row>
    <row r="88" spans="6:7" ht="14.25">
      <c r="F88" s="11"/>
      <c r="G88" s="11"/>
    </row>
    <row r="89" spans="6:7" ht="14.25">
      <c r="F89" s="11"/>
      <c r="G89" s="11"/>
    </row>
    <row r="90" spans="6:7" ht="14.25">
      <c r="F90" s="11"/>
      <c r="G90" s="11"/>
    </row>
    <row r="91" spans="6:7" ht="14.25">
      <c r="F91" s="11"/>
      <c r="G91" s="11"/>
    </row>
    <row r="92" spans="6:7" ht="14.25">
      <c r="F92" s="11"/>
      <c r="G92" s="11"/>
    </row>
    <row r="93" spans="6:7" ht="14.25">
      <c r="F93" s="11"/>
      <c r="G93" s="11"/>
    </row>
    <row r="94" spans="6:7" ht="14.25">
      <c r="F94" s="11"/>
      <c r="G94" s="11"/>
    </row>
    <row r="95" spans="6:7" ht="14.25">
      <c r="F95" s="11"/>
      <c r="G95" s="11"/>
    </row>
    <row r="96" spans="6:7" ht="14.25">
      <c r="F96" s="11"/>
      <c r="G96" s="11"/>
    </row>
    <row r="97" spans="6:7" ht="14.25">
      <c r="F97" s="11"/>
      <c r="G97" s="11"/>
    </row>
    <row r="98" spans="6:7" ht="14.25">
      <c r="F98" s="11"/>
      <c r="G98" s="11"/>
    </row>
    <row r="99" spans="6:7" ht="14.25">
      <c r="F99" s="11"/>
      <c r="G99" s="11"/>
    </row>
    <row r="100" spans="6:7" ht="14.25">
      <c r="F100" s="11"/>
      <c r="G100" s="11"/>
    </row>
    <row r="101" spans="6:7" ht="14.25">
      <c r="F101" s="11"/>
      <c r="G101" s="11"/>
    </row>
    <row r="102" spans="6:7" ht="14.25">
      <c r="F102" s="11"/>
      <c r="G102" s="11"/>
    </row>
    <row r="103" spans="6:7" ht="14.25">
      <c r="F103" s="11"/>
      <c r="G103" s="11"/>
    </row>
    <row r="104" spans="6:7" ht="14.25">
      <c r="F104" s="11"/>
      <c r="G104" s="11"/>
    </row>
    <row r="105" spans="6:7" ht="14.25">
      <c r="F105" s="11"/>
      <c r="G105" s="11"/>
    </row>
    <row r="106" spans="6:7" ht="14.25">
      <c r="F106" s="11"/>
      <c r="G106" s="11"/>
    </row>
    <row r="107" spans="6:7" ht="14.25">
      <c r="F107" s="11"/>
      <c r="G107" s="11"/>
    </row>
    <row r="108" spans="6:7" ht="14.25">
      <c r="F108" s="11"/>
      <c r="G108" s="11"/>
    </row>
    <row r="109" spans="6:7" ht="14.25">
      <c r="F109" s="11"/>
      <c r="G109" s="11"/>
    </row>
    <row r="110" spans="6:7" ht="14.25">
      <c r="F110" s="11"/>
      <c r="G110" s="11"/>
    </row>
    <row r="111" spans="6:7" ht="14.25">
      <c r="F111" s="11"/>
      <c r="G111" s="11"/>
    </row>
    <row r="112" spans="6:7" ht="14.25">
      <c r="F112" s="11"/>
      <c r="G112" s="11"/>
    </row>
    <row r="113" spans="6:7" ht="14.25">
      <c r="F113" s="11"/>
      <c r="G113" s="11"/>
    </row>
    <row r="114" spans="6:7" ht="14.25">
      <c r="F114" s="11"/>
      <c r="G114" s="11"/>
    </row>
    <row r="115" spans="6:7" ht="14.25">
      <c r="F115" s="11"/>
      <c r="G115" s="11"/>
    </row>
    <row r="116" spans="6:7" ht="14.25">
      <c r="F116" s="11"/>
      <c r="G116" s="11"/>
    </row>
    <row r="117" spans="6:7" ht="14.25">
      <c r="F117" s="11"/>
      <c r="G117" s="11"/>
    </row>
    <row r="118" spans="6:7" ht="14.25">
      <c r="F118" s="11"/>
      <c r="G118" s="11"/>
    </row>
    <row r="119" spans="6:7" ht="14.25">
      <c r="F119" s="11"/>
      <c r="G119" s="11"/>
    </row>
    <row r="120" spans="6:7" ht="14.25">
      <c r="F120" s="11"/>
      <c r="G120" s="11"/>
    </row>
    <row r="121" spans="6:7" ht="14.25">
      <c r="F121" s="11"/>
      <c r="G121" s="11"/>
    </row>
    <row r="122" spans="6:7" ht="14.25">
      <c r="F122" s="11"/>
      <c r="G122" s="11"/>
    </row>
    <row r="123" spans="6:7" ht="14.25">
      <c r="F123" s="11"/>
      <c r="G123" s="11"/>
    </row>
    <row r="124" spans="6:7" ht="14.25">
      <c r="F124" s="11"/>
      <c r="G124" s="11"/>
    </row>
    <row r="125" spans="6:7" ht="14.25">
      <c r="F125" s="11"/>
      <c r="G125" s="11"/>
    </row>
    <row r="126" spans="6:7" ht="14.25">
      <c r="F126" s="11"/>
      <c r="G126" s="11"/>
    </row>
    <row r="127" spans="6:7" ht="14.25">
      <c r="F127" s="11"/>
      <c r="G127" s="11"/>
    </row>
    <row r="128" spans="6:7" ht="14.25">
      <c r="F128" s="11"/>
      <c r="G128" s="11"/>
    </row>
    <row r="129" spans="6:7" ht="14.25">
      <c r="F129" s="11"/>
      <c r="G129" s="11"/>
    </row>
    <row r="130" spans="6:7" ht="14.25">
      <c r="F130" s="11"/>
      <c r="G130" s="11"/>
    </row>
    <row r="131" spans="6:7" ht="14.25">
      <c r="F131" s="11"/>
      <c r="G131" s="11"/>
    </row>
    <row r="132" spans="6:7" ht="14.25">
      <c r="F132" s="11"/>
      <c r="G132" s="11"/>
    </row>
    <row r="133" spans="6:7" ht="14.25">
      <c r="F133" s="11"/>
      <c r="G133" s="11"/>
    </row>
    <row r="134" spans="6:7" ht="14.25">
      <c r="F134" s="11"/>
      <c r="G134" s="11"/>
    </row>
    <row r="135" spans="6:7" ht="14.25">
      <c r="F135" s="11"/>
      <c r="G135" s="11"/>
    </row>
    <row r="136" spans="6:7" ht="14.25">
      <c r="F136" s="11"/>
      <c r="G136" s="11"/>
    </row>
    <row r="137" spans="6:7" ht="14.25">
      <c r="F137" s="11"/>
      <c r="G137" s="11"/>
    </row>
    <row r="138" spans="6:7" ht="14.25">
      <c r="F138" s="11"/>
      <c r="G138" s="11"/>
    </row>
    <row r="139" spans="6:7" ht="14.25">
      <c r="F139" s="11"/>
      <c r="G139" s="11"/>
    </row>
    <row r="140" spans="6:7" ht="14.25">
      <c r="F140" s="11"/>
      <c r="G140" s="11"/>
    </row>
    <row r="141" spans="6:7" ht="14.25">
      <c r="F141" s="11"/>
      <c r="G141" s="11"/>
    </row>
    <row r="142" spans="6:7" ht="14.25">
      <c r="F142" s="11"/>
      <c r="G142" s="11"/>
    </row>
    <row r="143" spans="6:7" ht="14.25">
      <c r="F143" s="11"/>
      <c r="G143" s="11"/>
    </row>
    <row r="144" spans="6:7" ht="14.25">
      <c r="F144" s="11"/>
      <c r="G144" s="11"/>
    </row>
    <row r="145" spans="6:7" ht="14.25">
      <c r="F145" s="11"/>
      <c r="G145" s="11"/>
    </row>
    <row r="146" spans="6:7" ht="14.25">
      <c r="F146" s="11"/>
      <c r="G146" s="11"/>
    </row>
    <row r="147" spans="6:7" ht="14.25">
      <c r="F147" s="11"/>
      <c r="G147" s="11"/>
    </row>
    <row r="148" spans="6:7" ht="14.25">
      <c r="F148" s="11"/>
      <c r="G148" s="11"/>
    </row>
    <row r="149" spans="6:7" ht="14.25">
      <c r="F149" s="11"/>
      <c r="G149" s="11"/>
    </row>
    <row r="150" spans="6:7" ht="14.25">
      <c r="F150" s="11"/>
      <c r="G150" s="11"/>
    </row>
    <row r="151" spans="6:7" ht="14.25">
      <c r="F151" s="11"/>
      <c r="G151" s="11"/>
    </row>
    <row r="152" spans="6:7" ht="14.25">
      <c r="F152" s="11"/>
      <c r="G152" s="11"/>
    </row>
    <row r="153" spans="6:7" ht="14.25">
      <c r="F153" s="11"/>
      <c r="G153" s="11"/>
    </row>
    <row r="154" spans="6:7" ht="14.25">
      <c r="F154" s="11"/>
      <c r="G154" s="11"/>
    </row>
    <row r="155" spans="6:7" ht="14.25">
      <c r="F155" s="11"/>
      <c r="G155" s="11"/>
    </row>
    <row r="156" spans="6:7" ht="14.25">
      <c r="F156" s="11"/>
      <c r="G156" s="11"/>
    </row>
    <row r="157" spans="6:7" ht="14.25">
      <c r="F157" s="11"/>
      <c r="G157" s="11"/>
    </row>
    <row r="158" spans="6:7" ht="14.25">
      <c r="F158" s="11"/>
      <c r="G158" s="11"/>
    </row>
    <row r="159" spans="6:7" ht="14.25">
      <c r="F159" s="11"/>
      <c r="G159" s="11"/>
    </row>
    <row r="160" spans="6:7" ht="14.25">
      <c r="F160" s="11"/>
      <c r="G160" s="11"/>
    </row>
    <row r="161" spans="6:7" ht="14.25">
      <c r="F161" s="11"/>
      <c r="G161" s="11"/>
    </row>
    <row r="162" spans="6:7" ht="14.25">
      <c r="F162" s="11"/>
      <c r="G162" s="11"/>
    </row>
    <row r="163" spans="6:7" ht="14.25">
      <c r="F163" s="11"/>
      <c r="G163" s="11"/>
    </row>
    <row r="164" spans="6:7" ht="14.25">
      <c r="F164" s="11"/>
      <c r="G164" s="11"/>
    </row>
    <row r="165" spans="6:7" ht="14.25">
      <c r="F165" s="11"/>
      <c r="G165" s="11"/>
    </row>
    <row r="166" spans="6:7" ht="14.25">
      <c r="F166" s="11"/>
      <c r="G166" s="11"/>
    </row>
    <row r="167" spans="6:7" ht="14.25">
      <c r="F167" s="11"/>
      <c r="G167" s="11"/>
    </row>
    <row r="168" spans="6:7" ht="14.25">
      <c r="F168" s="11"/>
      <c r="G168" s="11"/>
    </row>
    <row r="169" spans="6:7" ht="14.25">
      <c r="F169" s="11"/>
      <c r="G169" s="11"/>
    </row>
    <row r="170" spans="6:7" ht="14.25">
      <c r="F170" s="11"/>
      <c r="G170" s="11"/>
    </row>
    <row r="171" spans="6:7" ht="14.25">
      <c r="F171" s="11"/>
      <c r="G171" s="11"/>
    </row>
    <row r="172" spans="6:7" ht="14.25">
      <c r="F172" s="11"/>
      <c r="G172" s="11"/>
    </row>
    <row r="173" spans="6:7" ht="14.25">
      <c r="F173" s="11"/>
      <c r="G173" s="11"/>
    </row>
    <row r="174" spans="6:7" ht="14.25">
      <c r="F174" s="11"/>
      <c r="G174" s="11"/>
    </row>
    <row r="175" spans="6:7" ht="14.25">
      <c r="F175" s="11"/>
      <c r="G175" s="11"/>
    </row>
    <row r="176" spans="6:7" ht="14.25">
      <c r="F176" s="11"/>
      <c r="G176" s="11"/>
    </row>
    <row r="177" spans="6:7" ht="14.25">
      <c r="F177" s="11"/>
      <c r="G177" s="11"/>
    </row>
    <row r="178" spans="6:7" ht="14.25">
      <c r="F178" s="11"/>
      <c r="G178" s="11"/>
    </row>
    <row r="179" spans="6:7" ht="14.25">
      <c r="F179" s="11"/>
      <c r="G179" s="11"/>
    </row>
    <row r="180" spans="6:7" ht="14.25">
      <c r="F180" s="11"/>
      <c r="G180" s="11"/>
    </row>
    <row r="181" spans="6:7" ht="14.25">
      <c r="F181" s="11"/>
      <c r="G181" s="11"/>
    </row>
    <row r="182" spans="6:7" ht="14.25">
      <c r="F182" s="11"/>
      <c r="G182" s="11"/>
    </row>
    <row r="183" spans="6:7" ht="14.25">
      <c r="F183" s="11"/>
      <c r="G183" s="11"/>
    </row>
    <row r="184" spans="6:7" ht="14.25">
      <c r="F184" s="11"/>
      <c r="G184" s="11"/>
    </row>
    <row r="185" spans="6:7" ht="14.25">
      <c r="F185" s="11"/>
      <c r="G185" s="11"/>
    </row>
    <row r="186" spans="6:7" ht="14.25">
      <c r="F186" s="11"/>
      <c r="G186" s="11"/>
    </row>
    <row r="187" spans="6:7" ht="14.25">
      <c r="F187" s="11"/>
      <c r="G187" s="11"/>
    </row>
    <row r="188" spans="6:7" ht="14.25">
      <c r="F188" s="11"/>
      <c r="G188" s="11"/>
    </row>
    <row r="189" spans="6:7" ht="14.25">
      <c r="F189" s="11"/>
      <c r="G189" s="11"/>
    </row>
    <row r="190" spans="6:7" ht="14.25">
      <c r="F190" s="11"/>
      <c r="G190" s="11"/>
    </row>
    <row r="191" spans="6:7" ht="14.25">
      <c r="F191" s="11"/>
      <c r="G191" s="11"/>
    </row>
    <row r="192" spans="6:7" ht="14.25">
      <c r="F192" s="11"/>
      <c r="G192" s="11"/>
    </row>
    <row r="193" spans="6:7" ht="14.25">
      <c r="F193" s="11"/>
      <c r="G193" s="11"/>
    </row>
    <row r="194" spans="6:7" ht="14.25">
      <c r="F194" s="11"/>
      <c r="G194" s="11"/>
    </row>
    <row r="195" spans="6:7" ht="14.25">
      <c r="F195" s="11"/>
      <c r="G195" s="11"/>
    </row>
    <row r="196" spans="6:7" ht="14.25">
      <c r="F196" s="11"/>
      <c r="G196" s="11"/>
    </row>
    <row r="197" spans="6:7" ht="14.25">
      <c r="F197" s="11"/>
      <c r="G197" s="11"/>
    </row>
    <row r="198" spans="6:7" ht="14.25">
      <c r="F198" s="11"/>
      <c r="G198" s="11"/>
    </row>
    <row r="199" spans="6:7" ht="14.25">
      <c r="F199" s="11"/>
      <c r="G199" s="11"/>
    </row>
    <row r="200" spans="6:7" ht="14.25">
      <c r="F200" s="11"/>
      <c r="G200" s="11"/>
    </row>
    <row r="201" spans="6:7" ht="14.25">
      <c r="F201" s="11"/>
      <c r="G201" s="11"/>
    </row>
    <row r="202" spans="6:7" ht="14.25">
      <c r="F202" s="11"/>
      <c r="G202" s="11"/>
    </row>
    <row r="203" spans="6:7" ht="14.25">
      <c r="F203" s="11"/>
      <c r="G203" s="11"/>
    </row>
    <row r="204" spans="6:7" ht="14.25">
      <c r="F204" s="11"/>
      <c r="G204" s="11"/>
    </row>
    <row r="205" spans="6:7" ht="14.25">
      <c r="F205" s="11"/>
      <c r="G205" s="11"/>
    </row>
    <row r="206" spans="6:7" ht="14.25">
      <c r="F206" s="11"/>
      <c r="G206" s="11"/>
    </row>
    <row r="207" spans="6:7" ht="14.25">
      <c r="F207" s="11"/>
      <c r="G207" s="11"/>
    </row>
    <row r="208" spans="6:7" ht="14.25">
      <c r="F208" s="11"/>
      <c r="G208" s="11"/>
    </row>
    <row r="209" spans="6:7" ht="14.25">
      <c r="F209" s="11"/>
      <c r="G209" s="11"/>
    </row>
    <row r="210" spans="6:7" ht="14.25">
      <c r="F210" s="11"/>
      <c r="G210" s="11"/>
    </row>
    <row r="211" spans="6:7" ht="14.25">
      <c r="F211" s="11"/>
      <c r="G211" s="11"/>
    </row>
    <row r="212" spans="6:7" ht="14.25">
      <c r="F212" s="11"/>
      <c r="G212" s="11"/>
    </row>
    <row r="213" spans="6:7" ht="14.25">
      <c r="F213" s="11"/>
      <c r="G213" s="11"/>
    </row>
    <row r="214" spans="6:7" ht="14.25">
      <c r="F214" s="11"/>
      <c r="G214" s="11"/>
    </row>
    <row r="215" spans="6:7" ht="14.25">
      <c r="F215" s="11"/>
      <c r="G215" s="11"/>
    </row>
    <row r="216" spans="6:7" ht="14.25">
      <c r="F216" s="11"/>
      <c r="G216" s="11"/>
    </row>
    <row r="217" spans="6:7" ht="14.25">
      <c r="F217" s="11"/>
      <c r="G217" s="11"/>
    </row>
    <row r="218" spans="6:7" ht="14.25">
      <c r="F218" s="11"/>
      <c r="G218" s="11"/>
    </row>
    <row r="219" spans="6:7" ht="14.25">
      <c r="F219" s="11"/>
      <c r="G219" s="11"/>
    </row>
    <row r="220" spans="6:7" ht="14.25">
      <c r="F220" s="11"/>
      <c r="G220" s="11"/>
    </row>
    <row r="221" spans="6:7" ht="14.25">
      <c r="F221" s="11"/>
      <c r="G221" s="11"/>
    </row>
    <row r="222" spans="6:7" ht="14.25">
      <c r="F222" s="11"/>
      <c r="G222" s="11"/>
    </row>
    <row r="223" spans="6:7" ht="14.25">
      <c r="F223" s="11"/>
      <c r="G223" s="11"/>
    </row>
    <row r="224" spans="6:7" ht="14.25">
      <c r="F224" s="11"/>
      <c r="G224" s="11"/>
    </row>
    <row r="225" spans="6:7" ht="14.25">
      <c r="F225" s="11"/>
      <c r="G225" s="11"/>
    </row>
    <row r="226" spans="6:7" ht="14.25">
      <c r="F226" s="11"/>
      <c r="G226" s="11"/>
    </row>
    <row r="227" spans="6:7" ht="14.25">
      <c r="F227" s="11"/>
      <c r="G227" s="11"/>
    </row>
    <row r="228" spans="6:7" ht="14.25">
      <c r="F228" s="11"/>
      <c r="G228" s="11"/>
    </row>
    <row r="229" spans="6:7" ht="14.25">
      <c r="F229" s="11"/>
      <c r="G229" s="11"/>
    </row>
    <row r="230" spans="6:7" ht="14.25">
      <c r="F230" s="11"/>
      <c r="G230" s="11"/>
    </row>
    <row r="231" spans="6:7" ht="14.25">
      <c r="F231" s="11"/>
      <c r="G231" s="11"/>
    </row>
    <row r="232" spans="6:7" ht="14.25">
      <c r="F232" s="11"/>
      <c r="G232" s="11"/>
    </row>
    <row r="233" spans="6:7" ht="14.25">
      <c r="F233" s="11"/>
      <c r="G233" s="11"/>
    </row>
    <row r="234" spans="6:7" ht="14.25">
      <c r="F234" s="11"/>
      <c r="G234" s="11"/>
    </row>
    <row r="235" spans="6:7" ht="14.25">
      <c r="F235" s="11"/>
      <c r="G235" s="11"/>
    </row>
    <row r="236" spans="6:7" ht="14.25">
      <c r="F236" s="11"/>
      <c r="G236" s="11"/>
    </row>
    <row r="237" spans="6:7" ht="14.25">
      <c r="F237" s="11"/>
      <c r="G237" s="11"/>
    </row>
    <row r="238" spans="6:7" ht="14.25">
      <c r="F238" s="11"/>
      <c r="G238" s="11"/>
    </row>
    <row r="239" spans="6:7" ht="14.25">
      <c r="F239" s="11"/>
      <c r="G239" s="11"/>
    </row>
    <row r="240" spans="6:7" ht="14.25">
      <c r="F240" s="11"/>
      <c r="G240" s="11"/>
    </row>
    <row r="241" spans="6:7" ht="14.25">
      <c r="F241" s="11"/>
      <c r="G241" s="11"/>
    </row>
    <row r="242" spans="6:7" ht="14.25">
      <c r="F242" s="11"/>
      <c r="G242" s="11"/>
    </row>
    <row r="243" spans="6:7" ht="14.25">
      <c r="F243" s="11"/>
      <c r="G243" s="11"/>
    </row>
    <row r="244" spans="6:7" ht="14.25">
      <c r="F244" s="11"/>
      <c r="G244" s="11"/>
    </row>
    <row r="245" spans="6:7" ht="14.25">
      <c r="F245" s="11"/>
      <c r="G245" s="11"/>
    </row>
    <row r="246" spans="6:7" ht="14.25">
      <c r="F246" s="11"/>
      <c r="G246" s="11"/>
    </row>
    <row r="247" spans="6:7" ht="14.25">
      <c r="F247" s="11"/>
      <c r="G247" s="11"/>
    </row>
    <row r="248" spans="6:7" ht="14.25">
      <c r="F248" s="11"/>
      <c r="G248" s="11"/>
    </row>
    <row r="249" spans="6:7" ht="14.25">
      <c r="F249" s="11"/>
      <c r="G249" s="11"/>
    </row>
    <row r="250" spans="6:7" ht="14.25">
      <c r="F250" s="11"/>
      <c r="G250" s="11"/>
    </row>
    <row r="251" spans="6:7" ht="14.25">
      <c r="F251" s="11"/>
      <c r="G251" s="11"/>
    </row>
    <row r="252" spans="6:7" ht="14.25">
      <c r="F252" s="11"/>
      <c r="G252" s="11"/>
    </row>
    <row r="253" spans="6:7" ht="14.25">
      <c r="F253" s="11"/>
      <c r="G253" s="11"/>
    </row>
    <row r="254" spans="6:7" ht="14.25">
      <c r="F254" s="11"/>
      <c r="G254" s="11"/>
    </row>
    <row r="255" spans="6:7" ht="14.25">
      <c r="F255" s="11"/>
      <c r="G255" s="11"/>
    </row>
    <row r="256" spans="6:7" ht="14.25">
      <c r="F256" s="11"/>
      <c r="G256" s="11"/>
    </row>
    <row r="257" spans="6:7" ht="14.25">
      <c r="F257" s="11"/>
      <c r="G257" s="11"/>
    </row>
    <row r="258" spans="6:7" ht="14.25">
      <c r="F258" s="11"/>
      <c r="G258" s="11"/>
    </row>
    <row r="259" spans="6:7" ht="14.25">
      <c r="F259" s="11"/>
      <c r="G259" s="11"/>
    </row>
    <row r="260" spans="6:7" ht="14.25">
      <c r="F260" s="11"/>
      <c r="G260" s="11"/>
    </row>
    <row r="261" spans="6:7" ht="14.25">
      <c r="F261" s="11"/>
      <c r="G261" s="11"/>
    </row>
    <row r="262" spans="6:7" ht="14.25">
      <c r="F262" s="11"/>
      <c r="G262" s="11"/>
    </row>
    <row r="263" spans="6:7" ht="14.25">
      <c r="F263" s="11"/>
      <c r="G263" s="11"/>
    </row>
    <row r="264" spans="6:7" ht="14.25">
      <c r="F264" s="11"/>
      <c r="G264" s="11"/>
    </row>
    <row r="265" spans="6:7" ht="14.25">
      <c r="F265" s="11"/>
      <c r="G265" s="11"/>
    </row>
    <row r="266" spans="6:7" ht="14.25">
      <c r="F266" s="11"/>
      <c r="G266" s="11"/>
    </row>
    <row r="267" spans="6:7" ht="14.25">
      <c r="F267" s="11"/>
      <c r="G267" s="11"/>
    </row>
    <row r="268" spans="6:7" ht="14.25">
      <c r="F268" s="11"/>
      <c r="G268" s="11"/>
    </row>
    <row r="269" spans="6:7" ht="14.25">
      <c r="F269" s="11"/>
      <c r="G269" s="11"/>
    </row>
    <row r="270" spans="6:7" ht="14.25">
      <c r="F270" s="11"/>
      <c r="G270" s="11"/>
    </row>
    <row r="271" spans="6:7" ht="14.25">
      <c r="F271" s="11"/>
      <c r="G271" s="11"/>
    </row>
    <row r="272" spans="6:7" ht="14.25">
      <c r="F272" s="11"/>
      <c r="G272" s="11"/>
    </row>
    <row r="273" spans="6:7" ht="14.25">
      <c r="F273" s="11"/>
      <c r="G273" s="11"/>
    </row>
    <row r="274" spans="6:7" ht="14.25">
      <c r="F274" s="11"/>
      <c r="G274" s="11"/>
    </row>
    <row r="275" spans="6:7" ht="14.25">
      <c r="F275" s="11"/>
      <c r="G275" s="11"/>
    </row>
    <row r="276" spans="6:7" ht="14.25">
      <c r="F276" s="11"/>
      <c r="G276" s="11"/>
    </row>
    <row r="277" spans="6:7" ht="14.25">
      <c r="F277" s="11"/>
      <c r="G277" s="11"/>
    </row>
    <row r="278" spans="6:7" ht="14.25">
      <c r="F278" s="11"/>
      <c r="G278" s="11"/>
    </row>
    <row r="279" spans="6:7" ht="14.25">
      <c r="F279" s="11"/>
      <c r="G279" s="11"/>
    </row>
    <row r="280" spans="6:7" ht="14.25">
      <c r="F280" s="11"/>
      <c r="G280" s="11"/>
    </row>
    <row r="281" spans="6:7" ht="14.25">
      <c r="F281" s="11"/>
      <c r="G281" s="11"/>
    </row>
    <row r="282" spans="6:7" ht="14.25">
      <c r="F282" s="11"/>
      <c r="G282" s="11"/>
    </row>
    <row r="283" spans="6:7" ht="14.25">
      <c r="F283" s="11"/>
      <c r="G283" s="11"/>
    </row>
    <row r="284" spans="6:7" ht="14.25">
      <c r="F284" s="11"/>
      <c r="G284" s="11"/>
    </row>
    <row r="285" spans="6:7" ht="14.25">
      <c r="F285" s="11"/>
      <c r="G285" s="11"/>
    </row>
    <row r="286" spans="6:7" ht="14.25">
      <c r="F286" s="11"/>
      <c r="G286" s="11"/>
    </row>
    <row r="287" spans="6:7" ht="14.25">
      <c r="F287" s="11"/>
      <c r="G287" s="11"/>
    </row>
    <row r="288" spans="6:7" ht="14.25">
      <c r="F288" s="11"/>
      <c r="G288" s="11"/>
    </row>
    <row r="289" spans="6:7" ht="14.25">
      <c r="F289" s="11"/>
      <c r="G289" s="11"/>
    </row>
    <row r="290" spans="6:7" ht="14.25">
      <c r="F290" s="11"/>
      <c r="G290" s="11"/>
    </row>
    <row r="291" spans="6:7" ht="14.25">
      <c r="F291" s="11"/>
      <c r="G291" s="11"/>
    </row>
    <row r="292" spans="6:7" ht="14.25">
      <c r="F292" s="11"/>
      <c r="G292" s="11"/>
    </row>
    <row r="293" spans="6:7" ht="14.25">
      <c r="F293" s="11"/>
      <c r="G293" s="11"/>
    </row>
    <row r="294" spans="6:7" ht="14.25">
      <c r="F294" s="11"/>
      <c r="G294" s="11"/>
    </row>
    <row r="295" spans="6:7" ht="14.25">
      <c r="F295" s="11"/>
      <c r="G295" s="11"/>
    </row>
    <row r="296" spans="6:7" ht="14.25">
      <c r="F296" s="11"/>
      <c r="G296" s="11"/>
    </row>
    <row r="297" spans="6:7" ht="14.25">
      <c r="F297" s="11"/>
      <c r="G297" s="11"/>
    </row>
    <row r="298" spans="6:7" ht="14.25">
      <c r="F298" s="11"/>
      <c r="G298" s="11"/>
    </row>
    <row r="299" spans="6:7" ht="14.25">
      <c r="F299" s="11"/>
      <c r="G299" s="11"/>
    </row>
    <row r="300" spans="6:7" ht="14.25">
      <c r="F300" s="11"/>
      <c r="G300" s="11"/>
    </row>
    <row r="301" spans="6:7" ht="14.25">
      <c r="F301" s="11"/>
      <c r="G301" s="11"/>
    </row>
    <row r="302" spans="6:7" ht="14.25">
      <c r="F302" s="11"/>
      <c r="G302" s="11"/>
    </row>
    <row r="303" spans="6:7" ht="14.25">
      <c r="F303" s="11"/>
      <c r="G303" s="11"/>
    </row>
    <row r="304" spans="6:7" ht="14.25">
      <c r="F304" s="11"/>
      <c r="G304" s="11"/>
    </row>
    <row r="305" spans="6:7" ht="14.25">
      <c r="F305" s="11"/>
      <c r="G305" s="11"/>
    </row>
    <row r="306" spans="6:7" ht="14.25">
      <c r="F306" s="11"/>
      <c r="G306" s="11"/>
    </row>
    <row r="307" spans="6:7" ht="14.25">
      <c r="F307" s="11"/>
      <c r="G307" s="11"/>
    </row>
    <row r="308" spans="6:7" ht="14.25">
      <c r="F308" s="11"/>
      <c r="G308" s="11"/>
    </row>
    <row r="309" spans="6:7" ht="14.25">
      <c r="F309" s="11"/>
      <c r="G309" s="11"/>
    </row>
    <row r="310" spans="6:7" ht="14.25">
      <c r="F310" s="11"/>
      <c r="G310" s="11"/>
    </row>
    <row r="311" spans="6:7" ht="14.25">
      <c r="F311" s="11"/>
      <c r="G311" s="11"/>
    </row>
    <row r="312" spans="6:7" ht="14.25">
      <c r="F312" s="11"/>
      <c r="G312" s="11"/>
    </row>
    <row r="313" spans="6:7" ht="14.25">
      <c r="F313" s="11"/>
      <c r="G313" s="11"/>
    </row>
    <row r="314" spans="6:7" ht="14.25">
      <c r="F314" s="11"/>
      <c r="G314" s="11"/>
    </row>
    <row r="315" spans="6:7" ht="14.25">
      <c r="F315" s="11"/>
      <c r="G315" s="11"/>
    </row>
  </sheetData>
  <sheetProtection/>
  <mergeCells count="2">
    <mergeCell ref="G2:H2"/>
    <mergeCell ref="A1:H1"/>
  </mergeCells>
  <printOptions/>
  <pageMargins left="0.5118110236220472" right="0.4330708661417323" top="0.2362204724409449" bottom="0.2755905511811024" header="0.11811023622047245" footer="0.15748031496062992"/>
  <pageSetup horizontalDpi="600" verticalDpi="600" orientation="portrait" paperSize="9" scale="7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10"/>
  <sheetViews>
    <sheetView showZeros="0" zoomScaleSheetLayoutView="100" zoomScalePageLayoutView="0" workbookViewId="0" topLeftCell="A28">
      <selection activeCell="A1" sqref="A1:E1"/>
    </sheetView>
  </sheetViews>
  <sheetFormatPr defaultColWidth="8.75390625" defaultRowHeight="14.25"/>
  <cols>
    <col min="1" max="1" width="47.75390625" style="8" customWidth="1"/>
    <col min="2" max="4" width="15.50390625" style="8" customWidth="1"/>
    <col min="5" max="5" width="12.625" style="8" customWidth="1"/>
    <col min="6" max="16384" width="8.75390625" style="8" customWidth="1"/>
  </cols>
  <sheetData>
    <row r="1" spans="1:5" ht="26.25">
      <c r="A1" s="208" t="s">
        <v>1703</v>
      </c>
      <c r="B1" s="208"/>
      <c r="C1" s="208"/>
      <c r="D1" s="208"/>
      <c r="E1" s="208"/>
    </row>
    <row r="2" spans="1:5" ht="14.25">
      <c r="A2" s="49"/>
      <c r="E2" s="20" t="s">
        <v>1364</v>
      </c>
    </row>
    <row r="3" spans="1:5" ht="24" customHeight="1">
      <c r="A3" s="22" t="s">
        <v>0</v>
      </c>
      <c r="B3" s="22" t="s">
        <v>76</v>
      </c>
      <c r="C3" s="22" t="s">
        <v>77</v>
      </c>
      <c r="D3" s="84" t="s">
        <v>1365</v>
      </c>
      <c r="E3" s="22" t="s">
        <v>3</v>
      </c>
    </row>
    <row r="4" spans="1:5" ht="18" customHeight="1">
      <c r="A4" s="50" t="s">
        <v>78</v>
      </c>
      <c r="B4" s="51">
        <f>SUM(B5,B43)</f>
        <v>79906</v>
      </c>
      <c r="C4" s="51">
        <f>SUM(C5,C43)</f>
        <v>82775</v>
      </c>
      <c r="D4" s="51">
        <f>C4-B4</f>
        <v>2869</v>
      </c>
      <c r="E4" s="52">
        <f>(C4-B4)/B4*100</f>
        <v>3.590468800840988</v>
      </c>
    </row>
    <row r="5" spans="1:5" ht="18" customHeight="1">
      <c r="A5" s="53" t="s">
        <v>79</v>
      </c>
      <c r="B5" s="51">
        <f>SUM(B6,B24,B29:B42)</f>
        <v>44905</v>
      </c>
      <c r="C5" s="51">
        <f>SUM(C6,C24,C29:C42)</f>
        <v>20557</v>
      </c>
      <c r="D5" s="51">
        <f aca="true" t="shared" si="0" ref="D5:D68">C5-B5</f>
        <v>-24348</v>
      </c>
      <c r="E5" s="52">
        <f aca="true" t="shared" si="1" ref="E5:E68">(C5-B5)/B5*100</f>
        <v>-54.221133504064134</v>
      </c>
    </row>
    <row r="6" spans="1:5" ht="18" customHeight="1">
      <c r="A6" s="53" t="s">
        <v>80</v>
      </c>
      <c r="B6" s="51">
        <f>SUM(B7:B23)</f>
        <v>8302</v>
      </c>
      <c r="C6" s="51">
        <f>SUM(C7:C23)</f>
        <v>10053</v>
      </c>
      <c r="D6" s="51">
        <f t="shared" si="0"/>
        <v>1751</v>
      </c>
      <c r="E6" s="52">
        <f t="shared" si="1"/>
        <v>21.09130330040954</v>
      </c>
    </row>
    <row r="7" spans="1:5" ht="18" customHeight="1">
      <c r="A7" s="53" t="s">
        <v>81</v>
      </c>
      <c r="B7" s="51">
        <v>285</v>
      </c>
      <c r="C7" s="51">
        <v>173</v>
      </c>
      <c r="D7" s="51">
        <f t="shared" si="0"/>
        <v>-112</v>
      </c>
      <c r="E7" s="52">
        <f t="shared" si="1"/>
        <v>-39.29824561403509</v>
      </c>
    </row>
    <row r="8" spans="1:5" ht="18" customHeight="1">
      <c r="A8" s="53" t="s">
        <v>82</v>
      </c>
      <c r="B8" s="51">
        <v>37</v>
      </c>
      <c r="C8" s="51">
        <v>41</v>
      </c>
      <c r="D8" s="51">
        <f t="shared" si="0"/>
        <v>4</v>
      </c>
      <c r="E8" s="52">
        <f t="shared" si="1"/>
        <v>10.81081081081081</v>
      </c>
    </row>
    <row r="9" spans="1:5" ht="18" customHeight="1">
      <c r="A9" s="53" t="s">
        <v>83</v>
      </c>
      <c r="B9" s="51">
        <v>4713</v>
      </c>
      <c r="C9" s="51">
        <v>5247</v>
      </c>
      <c r="D9" s="51">
        <f t="shared" si="0"/>
        <v>534</v>
      </c>
      <c r="E9" s="52">
        <f t="shared" si="1"/>
        <v>11.330362826225334</v>
      </c>
    </row>
    <row r="10" spans="1:5" ht="18" customHeight="1">
      <c r="A10" s="53" t="s">
        <v>84</v>
      </c>
      <c r="B10" s="51">
        <v>13</v>
      </c>
      <c r="C10" s="51">
        <v>62</v>
      </c>
      <c r="D10" s="51">
        <f t="shared" si="0"/>
        <v>49</v>
      </c>
      <c r="E10" s="52">
        <f t="shared" si="1"/>
        <v>376.9230769230769</v>
      </c>
    </row>
    <row r="11" spans="1:5" ht="18" customHeight="1">
      <c r="A11" s="53" t="s">
        <v>85</v>
      </c>
      <c r="B11" s="51">
        <v>1163</v>
      </c>
      <c r="C11" s="51">
        <v>1563</v>
      </c>
      <c r="D11" s="51">
        <f t="shared" si="0"/>
        <v>400</v>
      </c>
      <c r="E11" s="52">
        <f t="shared" si="1"/>
        <v>34.393809114359414</v>
      </c>
    </row>
    <row r="12" spans="1:5" ht="18" customHeight="1">
      <c r="A12" s="53" t="s">
        <v>86</v>
      </c>
      <c r="B12" s="51">
        <v>439</v>
      </c>
      <c r="C12" s="51">
        <v>524</v>
      </c>
      <c r="D12" s="51">
        <f t="shared" si="0"/>
        <v>85</v>
      </c>
      <c r="E12" s="52">
        <f t="shared" si="1"/>
        <v>19.362186788154897</v>
      </c>
    </row>
    <row r="13" spans="1:5" ht="18" customHeight="1">
      <c r="A13" s="53" t="s">
        <v>87</v>
      </c>
      <c r="B13" s="51">
        <v>34</v>
      </c>
      <c r="C13" s="51">
        <v>35</v>
      </c>
      <c r="D13" s="51">
        <f t="shared" si="0"/>
        <v>1</v>
      </c>
      <c r="E13" s="52">
        <f t="shared" si="1"/>
        <v>2.941176470588235</v>
      </c>
    </row>
    <row r="14" spans="1:5" ht="18" customHeight="1">
      <c r="A14" s="53" t="s">
        <v>88</v>
      </c>
      <c r="B14" s="51"/>
      <c r="C14" s="51"/>
      <c r="D14" s="51">
        <f t="shared" si="0"/>
        <v>0</v>
      </c>
      <c r="E14" s="52"/>
    </row>
    <row r="15" spans="1:5" ht="18" customHeight="1">
      <c r="A15" s="53" t="s">
        <v>89</v>
      </c>
      <c r="B15" s="51"/>
      <c r="C15" s="51"/>
      <c r="D15" s="51">
        <f t="shared" si="0"/>
        <v>0</v>
      </c>
      <c r="E15" s="52"/>
    </row>
    <row r="16" spans="1:7" ht="18" customHeight="1">
      <c r="A16" s="53" t="s">
        <v>90</v>
      </c>
      <c r="B16" s="51"/>
      <c r="C16" s="51"/>
      <c r="D16" s="51">
        <f t="shared" si="0"/>
        <v>0</v>
      </c>
      <c r="E16" s="52"/>
      <c r="F16" s="54"/>
      <c r="G16" s="54"/>
    </row>
    <row r="17" spans="1:7" ht="18" customHeight="1">
      <c r="A17" s="53" t="s">
        <v>91</v>
      </c>
      <c r="B17" s="51">
        <v>-298</v>
      </c>
      <c r="C17" s="51">
        <v>-303</v>
      </c>
      <c r="D17" s="51">
        <f t="shared" si="0"/>
        <v>-5</v>
      </c>
      <c r="E17" s="52">
        <f t="shared" si="1"/>
        <v>1.6778523489932886</v>
      </c>
      <c r="F17" s="54"/>
      <c r="G17" s="54"/>
    </row>
    <row r="18" spans="1:7" ht="18" customHeight="1">
      <c r="A18" s="53" t="s">
        <v>92</v>
      </c>
      <c r="B18" s="51">
        <v>-138</v>
      </c>
      <c r="C18" s="51">
        <v>-103</v>
      </c>
      <c r="D18" s="51">
        <f t="shared" si="0"/>
        <v>35</v>
      </c>
      <c r="E18" s="52">
        <f t="shared" si="1"/>
        <v>-25.36231884057971</v>
      </c>
      <c r="F18" s="54"/>
      <c r="G18" s="54"/>
    </row>
    <row r="19" spans="1:7" ht="18" customHeight="1">
      <c r="A19" s="53" t="s">
        <v>93</v>
      </c>
      <c r="B19" s="51"/>
      <c r="C19" s="51">
        <v>312</v>
      </c>
      <c r="D19" s="51">
        <f t="shared" si="0"/>
        <v>312</v>
      </c>
      <c r="E19" s="52"/>
      <c r="F19" s="54"/>
      <c r="G19" s="54"/>
    </row>
    <row r="20" spans="1:7" ht="18" customHeight="1">
      <c r="A20" s="53" t="s">
        <v>94</v>
      </c>
      <c r="B20" s="51"/>
      <c r="C20" s="51"/>
      <c r="D20" s="51">
        <f t="shared" si="0"/>
        <v>0</v>
      </c>
      <c r="E20" s="52"/>
      <c r="F20" s="54"/>
      <c r="G20" s="54"/>
    </row>
    <row r="21" spans="1:7" ht="18" customHeight="1">
      <c r="A21" s="53" t="s">
        <v>95</v>
      </c>
      <c r="B21" s="51"/>
      <c r="C21" s="51"/>
      <c r="D21" s="51">
        <f t="shared" si="0"/>
        <v>0</v>
      </c>
      <c r="E21" s="52"/>
      <c r="F21" s="54"/>
      <c r="G21" s="54"/>
    </row>
    <row r="22" spans="1:7" ht="18" customHeight="1">
      <c r="A22" s="53" t="s">
        <v>96</v>
      </c>
      <c r="B22" s="51"/>
      <c r="C22" s="51"/>
      <c r="D22" s="51">
        <f t="shared" si="0"/>
        <v>0</v>
      </c>
      <c r="E22" s="52"/>
      <c r="F22" s="54"/>
      <c r="G22" s="54"/>
    </row>
    <row r="23" spans="1:7" ht="18" customHeight="1">
      <c r="A23" s="53" t="s">
        <v>97</v>
      </c>
      <c r="B23" s="51">
        <v>2054</v>
      </c>
      <c r="C23" s="51">
        <v>2502</v>
      </c>
      <c r="D23" s="51">
        <f t="shared" si="0"/>
        <v>448</v>
      </c>
      <c r="E23" s="52">
        <f t="shared" si="1"/>
        <v>21.81110029211295</v>
      </c>
      <c r="F23" s="54"/>
      <c r="G23" s="55"/>
    </row>
    <row r="24" spans="1:7" ht="18" customHeight="1">
      <c r="A24" s="53" t="s">
        <v>98</v>
      </c>
      <c r="B24" s="51">
        <f>SUM(B25:B28)</f>
        <v>88</v>
      </c>
      <c r="C24" s="51"/>
      <c r="D24" s="51">
        <f t="shared" si="0"/>
        <v>-88</v>
      </c>
      <c r="E24" s="52">
        <f t="shared" si="1"/>
        <v>-100</v>
      </c>
      <c r="F24" s="54"/>
      <c r="G24" s="54"/>
    </row>
    <row r="25" spans="1:5" ht="18" customHeight="1">
      <c r="A25" s="53" t="s">
        <v>99</v>
      </c>
      <c r="B25" s="51">
        <v>63</v>
      </c>
      <c r="C25" s="51"/>
      <c r="D25" s="51">
        <f t="shared" si="0"/>
        <v>-63</v>
      </c>
      <c r="E25" s="52">
        <f t="shared" si="1"/>
        <v>-100</v>
      </c>
    </row>
    <row r="26" spans="1:5" ht="18" customHeight="1">
      <c r="A26" s="53" t="s">
        <v>100</v>
      </c>
      <c r="B26" s="51">
        <v>25</v>
      </c>
      <c r="C26" s="51"/>
      <c r="D26" s="51">
        <f t="shared" si="0"/>
        <v>-25</v>
      </c>
      <c r="E26" s="52">
        <f t="shared" si="1"/>
        <v>-100</v>
      </c>
    </row>
    <row r="27" spans="1:5" ht="18" customHeight="1">
      <c r="A27" s="53" t="s">
        <v>101</v>
      </c>
      <c r="B27" s="51"/>
      <c r="C27" s="51"/>
      <c r="D27" s="51">
        <f t="shared" si="0"/>
        <v>0</v>
      </c>
      <c r="E27" s="52"/>
    </row>
    <row r="28" spans="1:5" ht="18" customHeight="1">
      <c r="A28" s="53" t="s">
        <v>102</v>
      </c>
      <c r="B28" s="51"/>
      <c r="C28" s="51"/>
      <c r="D28" s="51">
        <f t="shared" si="0"/>
        <v>0</v>
      </c>
      <c r="E28" s="52"/>
    </row>
    <row r="29" spans="1:5" ht="18" customHeight="1">
      <c r="A29" s="53" t="s">
        <v>103</v>
      </c>
      <c r="B29" s="51">
        <v>1652</v>
      </c>
      <c r="C29" s="51">
        <v>1933</v>
      </c>
      <c r="D29" s="51">
        <f t="shared" si="0"/>
        <v>281</v>
      </c>
      <c r="E29" s="52">
        <f t="shared" si="1"/>
        <v>17.009685230024214</v>
      </c>
    </row>
    <row r="30" spans="1:5" ht="18" customHeight="1">
      <c r="A30" s="53" t="s">
        <v>104</v>
      </c>
      <c r="B30" s="51"/>
      <c r="C30" s="51"/>
      <c r="D30" s="51">
        <f t="shared" si="0"/>
        <v>0</v>
      </c>
      <c r="E30" s="52"/>
    </row>
    <row r="31" spans="1:5" ht="18" customHeight="1">
      <c r="A31" s="53" t="s">
        <v>105</v>
      </c>
      <c r="B31" s="51">
        <v>1111</v>
      </c>
      <c r="C31" s="51">
        <v>595</v>
      </c>
      <c r="D31" s="51">
        <f t="shared" si="0"/>
        <v>-516</v>
      </c>
      <c r="E31" s="52">
        <f t="shared" si="1"/>
        <v>-46.44464446444644</v>
      </c>
    </row>
    <row r="32" spans="1:5" ht="18" customHeight="1">
      <c r="A32" s="53" t="s">
        <v>106</v>
      </c>
      <c r="B32" s="51">
        <v>344</v>
      </c>
      <c r="C32" s="51">
        <v>438</v>
      </c>
      <c r="D32" s="51">
        <f t="shared" si="0"/>
        <v>94</v>
      </c>
      <c r="E32" s="52">
        <f t="shared" si="1"/>
        <v>27.325581395348834</v>
      </c>
    </row>
    <row r="33" spans="1:5" ht="18" customHeight="1">
      <c r="A33" s="53" t="s">
        <v>107</v>
      </c>
      <c r="B33" s="51">
        <v>1196</v>
      </c>
      <c r="C33" s="51">
        <v>1295</v>
      </c>
      <c r="D33" s="51">
        <f t="shared" si="0"/>
        <v>99</v>
      </c>
      <c r="E33" s="52">
        <f t="shared" si="1"/>
        <v>8.277591973244148</v>
      </c>
    </row>
    <row r="34" spans="1:5" ht="18" customHeight="1">
      <c r="A34" s="53" t="s">
        <v>108</v>
      </c>
      <c r="B34" s="51">
        <v>1023</v>
      </c>
      <c r="C34" s="51">
        <v>1434</v>
      </c>
      <c r="D34" s="51">
        <f t="shared" si="0"/>
        <v>411</v>
      </c>
      <c r="E34" s="52">
        <f t="shared" si="1"/>
        <v>40.17595307917888</v>
      </c>
    </row>
    <row r="35" spans="1:5" ht="18" customHeight="1">
      <c r="A35" s="53" t="s">
        <v>109</v>
      </c>
      <c r="B35" s="51">
        <v>508</v>
      </c>
      <c r="C35" s="51">
        <v>566</v>
      </c>
      <c r="D35" s="51">
        <f t="shared" si="0"/>
        <v>58</v>
      </c>
      <c r="E35" s="52">
        <f t="shared" si="1"/>
        <v>11.41732283464567</v>
      </c>
    </row>
    <row r="36" spans="1:5" ht="18" customHeight="1">
      <c r="A36" s="53" t="s">
        <v>110</v>
      </c>
      <c r="B36" s="51">
        <v>1069</v>
      </c>
      <c r="C36" s="51">
        <v>1170</v>
      </c>
      <c r="D36" s="51">
        <f t="shared" si="0"/>
        <v>101</v>
      </c>
      <c r="E36" s="52">
        <f t="shared" si="1"/>
        <v>9.448082319925163</v>
      </c>
    </row>
    <row r="37" spans="1:5" ht="18" customHeight="1">
      <c r="A37" s="53" t="s">
        <v>111</v>
      </c>
      <c r="B37" s="51">
        <v>965</v>
      </c>
      <c r="C37" s="51">
        <v>909</v>
      </c>
      <c r="D37" s="51">
        <f t="shared" si="0"/>
        <v>-56</v>
      </c>
      <c r="E37" s="52">
        <f t="shared" si="1"/>
        <v>-5.803108808290156</v>
      </c>
    </row>
    <row r="38" spans="1:5" ht="18" customHeight="1">
      <c r="A38" s="53" t="s">
        <v>112</v>
      </c>
      <c r="B38" s="51">
        <v>662</v>
      </c>
      <c r="C38" s="51">
        <v>654</v>
      </c>
      <c r="D38" s="51">
        <f t="shared" si="0"/>
        <v>-8</v>
      </c>
      <c r="E38" s="52">
        <f t="shared" si="1"/>
        <v>-1.2084592145015105</v>
      </c>
    </row>
    <row r="39" spans="1:5" ht="18" customHeight="1">
      <c r="A39" s="53" t="s">
        <v>113</v>
      </c>
      <c r="B39" s="51">
        <v>25649</v>
      </c>
      <c r="C39" s="51">
        <v>12</v>
      </c>
      <c r="D39" s="51">
        <f t="shared" si="0"/>
        <v>-25637</v>
      </c>
      <c r="E39" s="52">
        <f t="shared" si="1"/>
        <v>-99.95321455027486</v>
      </c>
    </row>
    <row r="40" spans="1:5" ht="18" customHeight="1">
      <c r="A40" s="53" t="s">
        <v>114</v>
      </c>
      <c r="B40" s="51">
        <v>2160</v>
      </c>
      <c r="C40" s="51">
        <v>1290</v>
      </c>
      <c r="D40" s="51">
        <f t="shared" si="0"/>
        <v>-870</v>
      </c>
      <c r="E40" s="52">
        <f t="shared" si="1"/>
        <v>-40.27777777777778</v>
      </c>
    </row>
    <row r="41" spans="1:5" ht="18" customHeight="1">
      <c r="A41" s="53" t="s">
        <v>115</v>
      </c>
      <c r="B41" s="51">
        <v>176</v>
      </c>
      <c r="C41" s="51">
        <v>207</v>
      </c>
      <c r="D41" s="51">
        <f t="shared" si="0"/>
        <v>31</v>
      </c>
      <c r="E41" s="52">
        <f t="shared" si="1"/>
        <v>17.613636363636363</v>
      </c>
    </row>
    <row r="42" spans="1:5" ht="18" customHeight="1">
      <c r="A42" s="53" t="s">
        <v>116</v>
      </c>
      <c r="B42" s="51"/>
      <c r="C42" s="51">
        <v>1</v>
      </c>
      <c r="D42" s="51">
        <f t="shared" si="0"/>
        <v>1</v>
      </c>
      <c r="E42" s="52"/>
    </row>
    <row r="43" spans="1:5" ht="18" customHeight="1">
      <c r="A43" s="56" t="s">
        <v>117</v>
      </c>
      <c r="B43" s="51">
        <f>SUM(B44,B53,B80,B96,B102,B108:B110)</f>
        <v>35001</v>
      </c>
      <c r="C43" s="51">
        <f>SUM(C44,C53,C80,C96,C102,C108:C110)</f>
        <v>62218</v>
      </c>
      <c r="D43" s="51">
        <f t="shared" si="0"/>
        <v>27217</v>
      </c>
      <c r="E43" s="52">
        <f t="shared" si="1"/>
        <v>77.76063541041684</v>
      </c>
    </row>
    <row r="44" spans="1:5" ht="18" customHeight="1">
      <c r="A44" s="53" t="s">
        <v>118</v>
      </c>
      <c r="B44" s="51">
        <f>SUM(B45:B52)</f>
        <v>1896</v>
      </c>
      <c r="C44" s="51">
        <f>SUM(C45:C52)</f>
        <v>2075</v>
      </c>
      <c r="D44" s="51">
        <f t="shared" si="0"/>
        <v>179</v>
      </c>
      <c r="E44" s="52">
        <f t="shared" si="1"/>
        <v>9.440928270042194</v>
      </c>
    </row>
    <row r="45" spans="1:5" ht="18" customHeight="1">
      <c r="A45" s="53" t="s">
        <v>120</v>
      </c>
      <c r="B45" s="51">
        <v>811</v>
      </c>
      <c r="C45" s="51">
        <v>959</v>
      </c>
      <c r="D45" s="51">
        <f t="shared" si="0"/>
        <v>148</v>
      </c>
      <c r="E45" s="52">
        <f t="shared" si="1"/>
        <v>18.249075215782984</v>
      </c>
    </row>
    <row r="46" spans="1:5" ht="18" customHeight="1">
      <c r="A46" s="53" t="s">
        <v>121</v>
      </c>
      <c r="B46" s="51">
        <v>540</v>
      </c>
      <c r="C46" s="51">
        <v>640</v>
      </c>
      <c r="D46" s="51">
        <f t="shared" si="0"/>
        <v>100</v>
      </c>
      <c r="E46" s="52">
        <f t="shared" si="1"/>
        <v>18.51851851851852</v>
      </c>
    </row>
    <row r="47" spans="1:5" ht="18" customHeight="1">
      <c r="A47" s="53" t="s">
        <v>122</v>
      </c>
      <c r="B47" s="51">
        <v>374</v>
      </c>
      <c r="C47" s="51">
        <v>431</v>
      </c>
      <c r="D47" s="51">
        <f t="shared" si="0"/>
        <v>57</v>
      </c>
      <c r="E47" s="52">
        <f t="shared" si="1"/>
        <v>15.240641711229946</v>
      </c>
    </row>
    <row r="48" spans="1:5" ht="18" customHeight="1">
      <c r="A48" s="53" t="s">
        <v>123</v>
      </c>
      <c r="B48" s="51"/>
      <c r="C48" s="51"/>
      <c r="D48" s="51">
        <f t="shared" si="0"/>
        <v>0</v>
      </c>
      <c r="E48" s="52"/>
    </row>
    <row r="49" spans="1:5" ht="18" customHeight="1">
      <c r="A49" s="53" t="s">
        <v>124</v>
      </c>
      <c r="B49" s="51"/>
      <c r="C49" s="51"/>
      <c r="D49" s="51">
        <f t="shared" si="0"/>
        <v>0</v>
      </c>
      <c r="E49" s="52"/>
    </row>
    <row r="50" spans="1:5" ht="18" customHeight="1">
      <c r="A50" s="53" t="s">
        <v>125</v>
      </c>
      <c r="B50" s="51">
        <v>31</v>
      </c>
      <c r="C50" s="51">
        <v>24</v>
      </c>
      <c r="D50" s="51">
        <f t="shared" si="0"/>
        <v>-7</v>
      </c>
      <c r="E50" s="52">
        <f t="shared" si="1"/>
        <v>-22.58064516129032</v>
      </c>
    </row>
    <row r="51" spans="1:5" ht="18" customHeight="1">
      <c r="A51" s="53" t="s">
        <v>126</v>
      </c>
      <c r="B51" s="51">
        <v>130</v>
      </c>
      <c r="C51" s="51">
        <v>2</v>
      </c>
      <c r="D51" s="51">
        <f t="shared" si="0"/>
        <v>-128</v>
      </c>
      <c r="E51" s="52">
        <f t="shared" si="1"/>
        <v>-98.46153846153847</v>
      </c>
    </row>
    <row r="52" spans="1:5" ht="18" customHeight="1">
      <c r="A52" s="53" t="s">
        <v>127</v>
      </c>
      <c r="B52" s="51">
        <v>10</v>
      </c>
      <c r="C52" s="51">
        <v>19</v>
      </c>
      <c r="D52" s="51">
        <f t="shared" si="0"/>
        <v>9</v>
      </c>
      <c r="E52" s="52">
        <f t="shared" si="1"/>
        <v>90</v>
      </c>
    </row>
    <row r="53" spans="1:5" ht="18" customHeight="1">
      <c r="A53" s="53" t="s">
        <v>128</v>
      </c>
      <c r="B53" s="51">
        <f>SUM(B54:B79)</f>
        <v>1953</v>
      </c>
      <c r="C53" s="51">
        <f>SUM(C54:C79)</f>
        <v>1966</v>
      </c>
      <c r="D53" s="51">
        <f t="shared" si="0"/>
        <v>13</v>
      </c>
      <c r="E53" s="52">
        <f t="shared" si="1"/>
        <v>0.6656426011264721</v>
      </c>
    </row>
    <row r="54" spans="1:5" ht="18" customHeight="1">
      <c r="A54" s="53" t="s">
        <v>129</v>
      </c>
      <c r="B54" s="51">
        <v>228</v>
      </c>
      <c r="C54" s="51">
        <v>276</v>
      </c>
      <c r="D54" s="51">
        <f t="shared" si="0"/>
        <v>48</v>
      </c>
      <c r="E54" s="52">
        <f t="shared" si="1"/>
        <v>21.052631578947366</v>
      </c>
    </row>
    <row r="55" spans="1:5" ht="18" customHeight="1">
      <c r="A55" s="53" t="s">
        <v>130</v>
      </c>
      <c r="B55" s="51">
        <v>37</v>
      </c>
      <c r="C55" s="51">
        <v>522</v>
      </c>
      <c r="D55" s="51">
        <f t="shared" si="0"/>
        <v>485</v>
      </c>
      <c r="E55" s="52">
        <f t="shared" si="1"/>
        <v>1310.8108108108108</v>
      </c>
    </row>
    <row r="56" spans="1:5" ht="18" customHeight="1">
      <c r="A56" s="53" t="s">
        <v>131</v>
      </c>
      <c r="B56" s="51">
        <v>6</v>
      </c>
      <c r="C56" s="51"/>
      <c r="D56" s="51">
        <f t="shared" si="0"/>
        <v>-6</v>
      </c>
      <c r="E56" s="52">
        <f t="shared" si="1"/>
        <v>-100</v>
      </c>
    </row>
    <row r="57" spans="1:5" ht="18" customHeight="1">
      <c r="A57" s="53" t="s">
        <v>132</v>
      </c>
      <c r="B57" s="51">
        <v>6</v>
      </c>
      <c r="C57" s="51">
        <v>7</v>
      </c>
      <c r="D57" s="51">
        <f t="shared" si="0"/>
        <v>1</v>
      </c>
      <c r="E57" s="52">
        <f t="shared" si="1"/>
        <v>16.666666666666664</v>
      </c>
    </row>
    <row r="58" spans="1:5" ht="18" customHeight="1">
      <c r="A58" s="53" t="s">
        <v>133</v>
      </c>
      <c r="B58" s="51">
        <v>66</v>
      </c>
      <c r="C58" s="51"/>
      <c r="D58" s="51">
        <f t="shared" si="0"/>
        <v>-66</v>
      </c>
      <c r="E58" s="52">
        <f t="shared" si="1"/>
        <v>-100</v>
      </c>
    </row>
    <row r="59" spans="1:5" ht="18" customHeight="1">
      <c r="A59" s="53" t="s">
        <v>134</v>
      </c>
      <c r="B59" s="51"/>
      <c r="C59" s="51"/>
      <c r="D59" s="51">
        <f t="shared" si="0"/>
        <v>0</v>
      </c>
      <c r="E59" s="52"/>
    </row>
    <row r="60" spans="1:5" ht="18" customHeight="1">
      <c r="A60" s="53" t="s">
        <v>135</v>
      </c>
      <c r="B60" s="51">
        <v>575</v>
      </c>
      <c r="C60" s="51">
        <v>692</v>
      </c>
      <c r="D60" s="51">
        <f t="shared" si="0"/>
        <v>117</v>
      </c>
      <c r="E60" s="52">
        <f t="shared" si="1"/>
        <v>20.347826086956523</v>
      </c>
    </row>
    <row r="61" spans="1:5" ht="18" customHeight="1">
      <c r="A61" s="53" t="s">
        <v>136</v>
      </c>
      <c r="B61" s="51"/>
      <c r="C61" s="51"/>
      <c r="D61" s="51">
        <f t="shared" si="0"/>
        <v>0</v>
      </c>
      <c r="E61" s="52"/>
    </row>
    <row r="62" spans="1:5" ht="18" customHeight="1">
      <c r="A62" s="53" t="s">
        <v>137</v>
      </c>
      <c r="B62" s="51">
        <v>584</v>
      </c>
      <c r="C62" s="51">
        <v>20</v>
      </c>
      <c r="D62" s="51">
        <f t="shared" si="0"/>
        <v>-564</v>
      </c>
      <c r="E62" s="52">
        <f t="shared" si="1"/>
        <v>-96.57534246575342</v>
      </c>
    </row>
    <row r="63" spans="1:5" ht="18" customHeight="1">
      <c r="A63" s="53" t="s">
        <v>138</v>
      </c>
      <c r="B63" s="51"/>
      <c r="C63" s="51"/>
      <c r="D63" s="51">
        <f t="shared" si="0"/>
        <v>0</v>
      </c>
      <c r="E63" s="52"/>
    </row>
    <row r="64" spans="1:5" ht="18" customHeight="1">
      <c r="A64" s="53" t="s">
        <v>139</v>
      </c>
      <c r="B64" s="51"/>
      <c r="C64" s="51"/>
      <c r="D64" s="51">
        <f t="shared" si="0"/>
        <v>0</v>
      </c>
      <c r="E64" s="52"/>
    </row>
    <row r="65" spans="1:5" ht="18" customHeight="1">
      <c r="A65" s="53" t="s">
        <v>140</v>
      </c>
      <c r="B65" s="51"/>
      <c r="C65" s="51"/>
      <c r="D65" s="51">
        <f t="shared" si="0"/>
        <v>0</v>
      </c>
      <c r="E65" s="52"/>
    </row>
    <row r="66" spans="1:5" ht="18" customHeight="1">
      <c r="A66" s="53" t="s">
        <v>141</v>
      </c>
      <c r="B66" s="51"/>
      <c r="C66" s="51"/>
      <c r="D66" s="51">
        <f t="shared" si="0"/>
        <v>0</v>
      </c>
      <c r="E66" s="52"/>
    </row>
    <row r="67" spans="1:5" ht="18" customHeight="1">
      <c r="A67" s="53" t="s">
        <v>468</v>
      </c>
      <c r="B67" s="51">
        <v>73</v>
      </c>
      <c r="C67" s="51">
        <v>96</v>
      </c>
      <c r="D67" s="51">
        <f t="shared" si="0"/>
        <v>23</v>
      </c>
      <c r="E67" s="52">
        <f t="shared" si="1"/>
        <v>31.506849315068493</v>
      </c>
    </row>
    <row r="68" spans="1:5" ht="18" customHeight="1">
      <c r="A68" s="53" t="s">
        <v>142</v>
      </c>
      <c r="B68" s="51">
        <v>224</v>
      </c>
      <c r="C68" s="51">
        <v>187</v>
      </c>
      <c r="D68" s="51">
        <f t="shared" si="0"/>
        <v>-37</v>
      </c>
      <c r="E68" s="52">
        <f t="shared" si="1"/>
        <v>-16.517857142857142</v>
      </c>
    </row>
    <row r="69" spans="1:5" ht="18" customHeight="1">
      <c r="A69" s="53" t="s">
        <v>143</v>
      </c>
      <c r="B69" s="51">
        <v>84</v>
      </c>
      <c r="C69" s="51"/>
      <c r="D69" s="51">
        <f aca="true" t="shared" si="2" ref="D69:D110">C69-B69</f>
        <v>-84</v>
      </c>
      <c r="E69" s="52">
        <f aca="true" t="shared" si="3" ref="E69:E110">(C69-B69)/B69*100</f>
        <v>-100</v>
      </c>
    </row>
    <row r="70" spans="1:5" ht="18" customHeight="1">
      <c r="A70" s="53" t="s">
        <v>144</v>
      </c>
      <c r="B70" s="51">
        <v>5</v>
      </c>
      <c r="C70" s="51"/>
      <c r="D70" s="51">
        <f t="shared" si="2"/>
        <v>-5</v>
      </c>
      <c r="E70" s="52">
        <f t="shared" si="3"/>
        <v>-100</v>
      </c>
    </row>
    <row r="71" spans="1:5" ht="18" customHeight="1">
      <c r="A71" s="53" t="s">
        <v>145</v>
      </c>
      <c r="B71" s="51">
        <v>2</v>
      </c>
      <c r="C71" s="51">
        <v>2</v>
      </c>
      <c r="D71" s="51">
        <f t="shared" si="2"/>
        <v>0</v>
      </c>
      <c r="E71" s="52">
        <f t="shared" si="3"/>
        <v>0</v>
      </c>
    </row>
    <row r="72" spans="1:5" ht="18" customHeight="1">
      <c r="A72" s="53" t="s">
        <v>146</v>
      </c>
      <c r="B72" s="51"/>
      <c r="C72" s="51"/>
      <c r="D72" s="51">
        <f t="shared" si="2"/>
        <v>0</v>
      </c>
      <c r="E72" s="52"/>
    </row>
    <row r="73" spans="1:5" ht="18" customHeight="1">
      <c r="A73" s="53" t="s">
        <v>147</v>
      </c>
      <c r="B73" s="51">
        <v>63</v>
      </c>
      <c r="C73" s="51">
        <v>113</v>
      </c>
      <c r="D73" s="51">
        <f t="shared" si="2"/>
        <v>50</v>
      </c>
      <c r="E73" s="52">
        <f t="shared" si="3"/>
        <v>79.36507936507937</v>
      </c>
    </row>
    <row r="74" spans="1:5" ht="18" customHeight="1">
      <c r="A74" s="53" t="s">
        <v>469</v>
      </c>
      <c r="B74" s="51"/>
      <c r="C74" s="51">
        <v>51</v>
      </c>
      <c r="D74" s="51">
        <f t="shared" si="2"/>
        <v>51</v>
      </c>
      <c r="E74" s="52"/>
    </row>
    <row r="75" spans="1:5" ht="18" customHeight="1">
      <c r="A75" s="53" t="s">
        <v>148</v>
      </c>
      <c r="B75" s="51"/>
      <c r="C75" s="51"/>
      <c r="D75" s="51">
        <f t="shared" si="2"/>
        <v>0</v>
      </c>
      <c r="E75" s="52"/>
    </row>
    <row r="76" spans="1:5" ht="18" customHeight="1">
      <c r="A76" s="53" t="s">
        <v>149</v>
      </c>
      <c r="B76" s="51"/>
      <c r="C76" s="51"/>
      <c r="D76" s="51">
        <f t="shared" si="2"/>
        <v>0</v>
      </c>
      <c r="E76" s="52"/>
    </row>
    <row r="77" spans="1:5" ht="18" customHeight="1">
      <c r="A77" s="53" t="s">
        <v>150</v>
      </c>
      <c r="B77" s="51"/>
      <c r="C77" s="51"/>
      <c r="D77" s="51">
        <f t="shared" si="2"/>
        <v>0</v>
      </c>
      <c r="E77" s="52"/>
    </row>
    <row r="78" spans="1:5" ht="18" customHeight="1">
      <c r="A78" s="53" t="s">
        <v>151</v>
      </c>
      <c r="B78" s="51"/>
      <c r="C78" s="51"/>
      <c r="D78" s="51">
        <f t="shared" si="2"/>
        <v>0</v>
      </c>
      <c r="E78" s="52"/>
    </row>
    <row r="79" spans="1:5" ht="18" customHeight="1">
      <c r="A79" s="53" t="s">
        <v>152</v>
      </c>
      <c r="B79" s="51"/>
      <c r="C79" s="51"/>
      <c r="D79" s="51">
        <f t="shared" si="2"/>
        <v>0</v>
      </c>
      <c r="E79" s="52"/>
    </row>
    <row r="80" spans="1:5" ht="18" customHeight="1">
      <c r="A80" s="53" t="s">
        <v>153</v>
      </c>
      <c r="B80" s="51">
        <f>SUM(B81:B95)</f>
        <v>2039</v>
      </c>
      <c r="C80" s="51">
        <f>SUM(C81:C95)</f>
        <v>3864</v>
      </c>
      <c r="D80" s="51">
        <f t="shared" si="2"/>
        <v>1825</v>
      </c>
      <c r="E80" s="52">
        <f t="shared" si="3"/>
        <v>89.5046591466405</v>
      </c>
    </row>
    <row r="81" spans="1:5" ht="18" customHeight="1">
      <c r="A81" s="53" t="s">
        <v>154</v>
      </c>
      <c r="B81" s="51">
        <v>929</v>
      </c>
      <c r="C81" s="51">
        <v>1129</v>
      </c>
      <c r="D81" s="51">
        <f t="shared" si="2"/>
        <v>200</v>
      </c>
      <c r="E81" s="52">
        <f t="shared" si="3"/>
        <v>21.52852529601722</v>
      </c>
    </row>
    <row r="82" spans="1:5" ht="18" customHeight="1">
      <c r="A82" s="53" t="s">
        <v>155</v>
      </c>
      <c r="B82" s="51">
        <v>135</v>
      </c>
      <c r="C82" s="51">
        <v>228</v>
      </c>
      <c r="D82" s="51">
        <f t="shared" si="2"/>
        <v>93</v>
      </c>
      <c r="E82" s="52">
        <f t="shared" si="3"/>
        <v>68.88888888888889</v>
      </c>
    </row>
    <row r="83" spans="1:5" ht="18" customHeight="1">
      <c r="A83" s="53" t="s">
        <v>156</v>
      </c>
      <c r="B83" s="51">
        <v>389</v>
      </c>
      <c r="C83" s="51">
        <v>1126</v>
      </c>
      <c r="D83" s="51">
        <f t="shared" si="2"/>
        <v>737</v>
      </c>
      <c r="E83" s="52">
        <f t="shared" si="3"/>
        <v>189.46015424164523</v>
      </c>
    </row>
    <row r="84" spans="1:5" ht="18" customHeight="1">
      <c r="A84" s="53" t="s">
        <v>471</v>
      </c>
      <c r="B84" s="51"/>
      <c r="C84" s="51"/>
      <c r="D84" s="51">
        <f t="shared" si="2"/>
        <v>0</v>
      </c>
      <c r="E84" s="52"/>
    </row>
    <row r="85" spans="1:5" ht="18" customHeight="1">
      <c r="A85" s="53" t="s">
        <v>157</v>
      </c>
      <c r="B85" s="51">
        <v>2</v>
      </c>
      <c r="C85" s="51"/>
      <c r="D85" s="51">
        <f t="shared" si="2"/>
        <v>-2</v>
      </c>
      <c r="E85" s="52">
        <f t="shared" si="3"/>
        <v>-100</v>
      </c>
    </row>
    <row r="86" spans="1:5" ht="18" customHeight="1">
      <c r="A86" s="53" t="s">
        <v>158</v>
      </c>
      <c r="B86" s="51"/>
      <c r="C86" s="51"/>
      <c r="D86" s="51">
        <f t="shared" si="2"/>
        <v>0</v>
      </c>
      <c r="E86" s="52"/>
    </row>
    <row r="87" spans="1:5" ht="18" customHeight="1">
      <c r="A87" s="53" t="s">
        <v>470</v>
      </c>
      <c r="B87" s="51">
        <v>20</v>
      </c>
      <c r="C87" s="51"/>
      <c r="D87" s="51">
        <f t="shared" si="2"/>
        <v>-20</v>
      </c>
      <c r="E87" s="52">
        <f t="shared" si="3"/>
        <v>-100</v>
      </c>
    </row>
    <row r="88" spans="1:5" ht="18" customHeight="1">
      <c r="A88" s="53" t="s">
        <v>159</v>
      </c>
      <c r="B88" s="51"/>
      <c r="C88" s="51"/>
      <c r="D88" s="51">
        <f t="shared" si="2"/>
        <v>0</v>
      </c>
      <c r="E88" s="52"/>
    </row>
    <row r="89" spans="1:5" ht="18" customHeight="1">
      <c r="A89" s="53" t="s">
        <v>160</v>
      </c>
      <c r="B89" s="51">
        <v>4</v>
      </c>
      <c r="C89" s="51">
        <v>1</v>
      </c>
      <c r="D89" s="51">
        <f t="shared" si="2"/>
        <v>-3</v>
      </c>
      <c r="E89" s="52">
        <f t="shared" si="3"/>
        <v>-75</v>
      </c>
    </row>
    <row r="90" spans="1:5" ht="18" customHeight="1">
      <c r="A90" s="53" t="s">
        <v>161</v>
      </c>
      <c r="B90" s="51">
        <v>1</v>
      </c>
      <c r="C90" s="51">
        <v>5</v>
      </c>
      <c r="D90" s="51">
        <f t="shared" si="2"/>
        <v>4</v>
      </c>
      <c r="E90" s="52">
        <f t="shared" si="3"/>
        <v>400</v>
      </c>
    </row>
    <row r="91" spans="1:5" ht="18" customHeight="1">
      <c r="A91" s="53" t="s">
        <v>162</v>
      </c>
      <c r="B91" s="51">
        <v>21</v>
      </c>
      <c r="C91" s="51">
        <v>14</v>
      </c>
      <c r="D91" s="51">
        <f t="shared" si="2"/>
        <v>-7</v>
      </c>
      <c r="E91" s="52">
        <f t="shared" si="3"/>
        <v>-33.33333333333333</v>
      </c>
    </row>
    <row r="92" spans="1:5" ht="18" customHeight="1">
      <c r="A92" s="53" t="s">
        <v>163</v>
      </c>
      <c r="B92" s="51">
        <v>2</v>
      </c>
      <c r="C92" s="51">
        <v>2</v>
      </c>
      <c r="D92" s="51">
        <f t="shared" si="2"/>
        <v>0</v>
      </c>
      <c r="E92" s="52">
        <f t="shared" si="3"/>
        <v>0</v>
      </c>
    </row>
    <row r="93" spans="1:5" ht="18" customHeight="1">
      <c r="A93" s="53" t="s">
        <v>164</v>
      </c>
      <c r="B93" s="51"/>
      <c r="C93" s="51"/>
      <c r="D93" s="51">
        <f t="shared" si="2"/>
        <v>0</v>
      </c>
      <c r="E93" s="52"/>
    </row>
    <row r="94" spans="1:5" ht="18" customHeight="1">
      <c r="A94" s="53" t="s">
        <v>472</v>
      </c>
      <c r="B94" s="51">
        <v>71</v>
      </c>
      <c r="C94" s="51">
        <v>52</v>
      </c>
      <c r="D94" s="51">
        <f t="shared" si="2"/>
        <v>-19</v>
      </c>
      <c r="E94" s="52">
        <f t="shared" si="3"/>
        <v>-26.76056338028169</v>
      </c>
    </row>
    <row r="95" spans="1:5" ht="18" customHeight="1">
      <c r="A95" s="53" t="s">
        <v>165</v>
      </c>
      <c r="B95" s="51">
        <v>465</v>
      </c>
      <c r="C95" s="51">
        <v>1307</v>
      </c>
      <c r="D95" s="51">
        <f t="shared" si="2"/>
        <v>842</v>
      </c>
      <c r="E95" s="52">
        <f t="shared" si="3"/>
        <v>181.07526881720432</v>
      </c>
    </row>
    <row r="96" spans="1:5" ht="18" customHeight="1">
      <c r="A96" s="53" t="s">
        <v>166</v>
      </c>
      <c r="B96" s="51">
        <f>SUM(B97:B101)</f>
        <v>139</v>
      </c>
      <c r="C96" s="51">
        <f>SUM(C97:C101)</f>
        <v>73</v>
      </c>
      <c r="D96" s="51">
        <f t="shared" si="2"/>
        <v>-66</v>
      </c>
      <c r="E96" s="52">
        <f t="shared" si="3"/>
        <v>-47.482014388489205</v>
      </c>
    </row>
    <row r="97" spans="1:5" ht="18" customHeight="1">
      <c r="A97" s="57" t="s">
        <v>167</v>
      </c>
      <c r="B97" s="51"/>
      <c r="C97" s="51"/>
      <c r="D97" s="51">
        <f t="shared" si="2"/>
        <v>0</v>
      </c>
      <c r="E97" s="52"/>
    </row>
    <row r="98" spans="1:5" ht="18" customHeight="1">
      <c r="A98" s="53" t="s">
        <v>168</v>
      </c>
      <c r="B98" s="51">
        <v>60</v>
      </c>
      <c r="C98" s="51">
        <v>106</v>
      </c>
      <c r="D98" s="51">
        <f t="shared" si="2"/>
        <v>46</v>
      </c>
      <c r="E98" s="52">
        <f t="shared" si="3"/>
        <v>76.66666666666667</v>
      </c>
    </row>
    <row r="99" spans="1:5" ht="18" customHeight="1">
      <c r="A99" s="53" t="s">
        <v>169</v>
      </c>
      <c r="B99" s="51">
        <v>99</v>
      </c>
      <c r="C99" s="51"/>
      <c r="D99" s="51">
        <f t="shared" si="2"/>
        <v>-99</v>
      </c>
      <c r="E99" s="52">
        <f t="shared" si="3"/>
        <v>-100</v>
      </c>
    </row>
    <row r="100" spans="1:5" ht="18" customHeight="1">
      <c r="A100" s="53" t="s">
        <v>170</v>
      </c>
      <c r="B100" s="51">
        <v>-20</v>
      </c>
      <c r="C100" s="51">
        <v>-33</v>
      </c>
      <c r="D100" s="51">
        <f t="shared" si="2"/>
        <v>-13</v>
      </c>
      <c r="E100" s="52">
        <f t="shared" si="3"/>
        <v>65</v>
      </c>
    </row>
    <row r="101" spans="1:5" ht="18" customHeight="1">
      <c r="A101" s="53" t="s">
        <v>171</v>
      </c>
      <c r="B101" s="51"/>
      <c r="C101" s="51"/>
      <c r="D101" s="51">
        <f t="shared" si="2"/>
        <v>0</v>
      </c>
      <c r="E101" s="52"/>
    </row>
    <row r="102" spans="1:5" ht="18" customHeight="1">
      <c r="A102" s="53" t="s">
        <v>172</v>
      </c>
      <c r="B102" s="51">
        <f>SUM(B103:B107)</f>
        <v>28626</v>
      </c>
      <c r="C102" s="51">
        <f>SUM(C103:C107)</f>
        <v>53987</v>
      </c>
      <c r="D102" s="51">
        <f t="shared" si="2"/>
        <v>25361</v>
      </c>
      <c r="E102" s="52">
        <f t="shared" si="3"/>
        <v>88.5942849158108</v>
      </c>
    </row>
    <row r="103" spans="1:5" ht="18" customHeight="1">
      <c r="A103" s="53" t="s">
        <v>173</v>
      </c>
      <c r="B103" s="51">
        <v>408</v>
      </c>
      <c r="C103" s="51">
        <v>697</v>
      </c>
      <c r="D103" s="51">
        <f t="shared" si="2"/>
        <v>289</v>
      </c>
      <c r="E103" s="52">
        <f t="shared" si="3"/>
        <v>70.83333333333334</v>
      </c>
    </row>
    <row r="104" spans="1:5" ht="18" customHeight="1">
      <c r="A104" s="53" t="s">
        <v>174</v>
      </c>
      <c r="B104" s="51">
        <v>27794</v>
      </c>
      <c r="C104" s="51">
        <v>2656</v>
      </c>
      <c r="D104" s="51">
        <f t="shared" si="2"/>
        <v>-25138</v>
      </c>
      <c r="E104" s="52">
        <f t="shared" si="3"/>
        <v>-90.44398071526228</v>
      </c>
    </row>
    <row r="105" spans="1:5" ht="18" customHeight="1">
      <c r="A105" s="53" t="s">
        <v>175</v>
      </c>
      <c r="B105" s="51">
        <v>70</v>
      </c>
      <c r="C105" s="51">
        <v>309</v>
      </c>
      <c r="D105" s="51">
        <f t="shared" si="2"/>
        <v>239</v>
      </c>
      <c r="E105" s="52">
        <f t="shared" si="3"/>
        <v>341.4285714285714</v>
      </c>
    </row>
    <row r="106" spans="1:5" ht="18" customHeight="1">
      <c r="A106" s="53" t="s">
        <v>119</v>
      </c>
      <c r="B106" s="51">
        <v>335</v>
      </c>
      <c r="C106" s="51">
        <v>471</v>
      </c>
      <c r="D106" s="51">
        <f t="shared" si="2"/>
        <v>136</v>
      </c>
      <c r="E106" s="52">
        <f t="shared" si="3"/>
        <v>40.59701492537313</v>
      </c>
    </row>
    <row r="107" spans="1:5" ht="18" customHeight="1">
      <c r="A107" s="53" t="s">
        <v>176</v>
      </c>
      <c r="B107" s="51">
        <v>19</v>
      </c>
      <c r="C107" s="51">
        <v>49854</v>
      </c>
      <c r="D107" s="51">
        <f t="shared" si="2"/>
        <v>49835</v>
      </c>
      <c r="E107" s="52">
        <f t="shared" si="3"/>
        <v>262289.47368421056</v>
      </c>
    </row>
    <row r="108" spans="1:5" ht="18" customHeight="1">
      <c r="A108" s="53" t="s">
        <v>177</v>
      </c>
      <c r="B108" s="51">
        <v>38</v>
      </c>
      <c r="C108" s="51">
        <v>40</v>
      </c>
      <c r="D108" s="51">
        <f t="shared" si="2"/>
        <v>2</v>
      </c>
      <c r="E108" s="52">
        <f t="shared" si="3"/>
        <v>5.263157894736842</v>
      </c>
    </row>
    <row r="109" spans="1:5" ht="18" customHeight="1">
      <c r="A109" s="53" t="s">
        <v>178</v>
      </c>
      <c r="B109" s="51">
        <v>71</v>
      </c>
      <c r="C109" s="51">
        <v>67</v>
      </c>
      <c r="D109" s="51">
        <f t="shared" si="2"/>
        <v>-4</v>
      </c>
      <c r="E109" s="52">
        <f t="shared" si="3"/>
        <v>-5.633802816901409</v>
      </c>
    </row>
    <row r="110" spans="1:5" ht="18" customHeight="1">
      <c r="A110" s="58" t="s">
        <v>179</v>
      </c>
      <c r="B110" s="51">
        <v>239</v>
      </c>
      <c r="C110" s="51">
        <v>146</v>
      </c>
      <c r="D110" s="51">
        <f t="shared" si="2"/>
        <v>-93</v>
      </c>
      <c r="E110" s="52">
        <f t="shared" si="3"/>
        <v>-38.912133891213394</v>
      </c>
    </row>
  </sheetData>
  <sheetProtection/>
  <mergeCells count="1">
    <mergeCell ref="A1:E1"/>
  </mergeCells>
  <printOptions/>
  <pageMargins left="0.35433070866141736" right="0.35433070866141736" top="0.3937007874015748" bottom="0.5905511811023623" header="0.5118110236220472" footer="0.31496062992125984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231"/>
  <sheetViews>
    <sheetView showZeros="0" tabSelected="1" zoomScaleSheetLayoutView="100" zoomScalePageLayoutView="0" workbookViewId="0" topLeftCell="A1">
      <pane ySplit="3" topLeftCell="A199" activePane="bottomLeft" state="frozen"/>
      <selection pane="topLeft" activeCell="A1" sqref="A1"/>
      <selection pane="bottomLeft" activeCell="D223" sqref="D223"/>
    </sheetView>
  </sheetViews>
  <sheetFormatPr defaultColWidth="9.00390625" defaultRowHeight="14.25"/>
  <cols>
    <col min="1" max="1" width="31.625" style="45" customWidth="1"/>
    <col min="2" max="2" width="13.50390625" style="45" customWidth="1"/>
    <col min="3" max="3" width="16.375" style="45" customWidth="1"/>
    <col min="4" max="4" width="16.125" style="45" customWidth="1"/>
    <col min="5" max="5" width="13.375" style="45" customWidth="1"/>
    <col min="6" max="6" width="17.50390625" style="45" customWidth="1"/>
    <col min="7" max="7" width="13.375" style="13" customWidth="1"/>
    <col min="8" max="16384" width="9.00390625" style="13" customWidth="1"/>
  </cols>
  <sheetData>
    <row r="1" spans="1:7" ht="25.5">
      <c r="A1" s="209" t="s">
        <v>1702</v>
      </c>
      <c r="B1" s="209"/>
      <c r="C1" s="209"/>
      <c r="D1" s="209"/>
      <c r="E1" s="209"/>
      <c r="F1" s="209"/>
      <c r="G1" s="209"/>
    </row>
    <row r="2" spans="1:7" ht="23.25" customHeight="1">
      <c r="A2" s="46"/>
      <c r="B2" s="46"/>
      <c r="C2" s="46"/>
      <c r="D2" s="46"/>
      <c r="E2" s="46"/>
      <c r="F2" s="46"/>
      <c r="G2" s="83" t="s">
        <v>75</v>
      </c>
    </row>
    <row r="3" spans="1:7" ht="21.75" customHeight="1">
      <c r="A3" s="47" t="s">
        <v>180</v>
      </c>
      <c r="B3" s="47" t="s">
        <v>1362</v>
      </c>
      <c r="C3" s="47" t="s">
        <v>1698</v>
      </c>
      <c r="D3" s="47" t="s">
        <v>1709</v>
      </c>
      <c r="E3" s="48" t="s">
        <v>1361</v>
      </c>
      <c r="F3" s="48" t="s">
        <v>1710</v>
      </c>
      <c r="G3" s="22" t="s">
        <v>3</v>
      </c>
    </row>
    <row r="4" spans="1:7" ht="17.25" customHeight="1">
      <c r="A4" s="85" t="s">
        <v>181</v>
      </c>
      <c r="B4" s="92">
        <v>288696</v>
      </c>
      <c r="C4" s="232">
        <v>177885</v>
      </c>
      <c r="D4" s="232">
        <v>309930</v>
      </c>
      <c r="E4" s="86">
        <v>305830</v>
      </c>
      <c r="F4" s="233">
        <f>E4/D4*100</f>
        <v>98.67712064014455</v>
      </c>
      <c r="G4" s="91">
        <v>5.934962728960567</v>
      </c>
    </row>
    <row r="5" spans="1:7" ht="17.25" customHeight="1">
      <c r="A5" s="87" t="s">
        <v>182</v>
      </c>
      <c r="B5" s="92">
        <v>38958</v>
      </c>
      <c r="C5" s="232">
        <v>18832</v>
      </c>
      <c r="D5" s="232">
        <v>39872</v>
      </c>
      <c r="E5" s="86">
        <v>39704</v>
      </c>
      <c r="F5" s="233">
        <f aca="true" t="shared" si="0" ref="F5:F68">E5/D5*100</f>
        <v>99.57865168539325</v>
      </c>
      <c r="G5" s="91">
        <v>1.9148826941834796</v>
      </c>
    </row>
    <row r="6" spans="1:7" s="228" customFormat="1" ht="17.25" customHeight="1">
      <c r="A6" s="224" t="s">
        <v>183</v>
      </c>
      <c r="B6" s="225">
        <v>892</v>
      </c>
      <c r="C6" s="232">
        <v>542</v>
      </c>
      <c r="D6" s="232">
        <v>709</v>
      </c>
      <c r="E6" s="226">
        <v>709</v>
      </c>
      <c r="F6" s="233">
        <f t="shared" si="0"/>
        <v>100</v>
      </c>
      <c r="G6" s="227">
        <v>-20.515695067264573</v>
      </c>
    </row>
    <row r="7" spans="1:7" s="228" customFormat="1" ht="17.25" customHeight="1">
      <c r="A7" s="224" t="s">
        <v>184</v>
      </c>
      <c r="B7" s="225">
        <v>513</v>
      </c>
      <c r="C7" s="232">
        <v>365</v>
      </c>
      <c r="D7" s="232">
        <v>460</v>
      </c>
      <c r="E7" s="226">
        <v>460</v>
      </c>
      <c r="F7" s="233">
        <f t="shared" si="0"/>
        <v>100</v>
      </c>
      <c r="G7" s="227">
        <v>-10.33138401559454</v>
      </c>
    </row>
    <row r="8" spans="1:7" s="228" customFormat="1" ht="17.25" customHeight="1">
      <c r="A8" s="224" t="s">
        <v>185</v>
      </c>
      <c r="B8" s="225">
        <v>16661</v>
      </c>
      <c r="C8" s="232">
        <v>8033</v>
      </c>
      <c r="D8" s="232">
        <v>14486</v>
      </c>
      <c r="E8" s="226">
        <v>14486</v>
      </c>
      <c r="F8" s="233">
        <f t="shared" si="0"/>
        <v>100</v>
      </c>
      <c r="G8" s="227">
        <v>-13.054438509093092</v>
      </c>
    </row>
    <row r="9" spans="1:7" s="228" customFormat="1" ht="17.25" customHeight="1">
      <c r="A9" s="224" t="s">
        <v>186</v>
      </c>
      <c r="B9" s="225">
        <v>603</v>
      </c>
      <c r="C9" s="232">
        <v>408</v>
      </c>
      <c r="D9" s="232">
        <v>585</v>
      </c>
      <c r="E9" s="226">
        <v>585</v>
      </c>
      <c r="F9" s="233">
        <f t="shared" si="0"/>
        <v>100</v>
      </c>
      <c r="G9" s="227">
        <v>-2.9850746268656714</v>
      </c>
    </row>
    <row r="10" spans="1:7" s="228" customFormat="1" ht="17.25" customHeight="1">
      <c r="A10" s="224" t="s">
        <v>187</v>
      </c>
      <c r="B10" s="225">
        <v>388</v>
      </c>
      <c r="C10" s="232">
        <v>234</v>
      </c>
      <c r="D10" s="232">
        <v>373</v>
      </c>
      <c r="E10" s="226">
        <v>373</v>
      </c>
      <c r="F10" s="233">
        <f t="shared" si="0"/>
        <v>100</v>
      </c>
      <c r="G10" s="227">
        <v>-3.865979381443299</v>
      </c>
    </row>
    <row r="11" spans="1:7" s="228" customFormat="1" ht="17.25" customHeight="1">
      <c r="A11" s="224" t="s">
        <v>188</v>
      </c>
      <c r="B11" s="225">
        <v>2067</v>
      </c>
      <c r="C11" s="232">
        <v>1696</v>
      </c>
      <c r="D11" s="232">
        <v>2509</v>
      </c>
      <c r="E11" s="226">
        <v>2341</v>
      </c>
      <c r="F11" s="233">
        <f t="shared" si="0"/>
        <v>93.30410522120367</v>
      </c>
      <c r="G11" s="227">
        <v>13.255926463473633</v>
      </c>
    </row>
    <row r="12" spans="1:7" s="228" customFormat="1" ht="17.25" customHeight="1">
      <c r="A12" s="224" t="s">
        <v>189</v>
      </c>
      <c r="B12" s="225">
        <v>974</v>
      </c>
      <c r="C12" s="232">
        <v>0</v>
      </c>
      <c r="D12" s="232">
        <v>406</v>
      </c>
      <c r="E12" s="226">
        <v>406</v>
      </c>
      <c r="F12" s="233">
        <f t="shared" si="0"/>
        <v>100</v>
      </c>
      <c r="G12" s="227">
        <v>-58.31622176591375</v>
      </c>
    </row>
    <row r="13" spans="1:7" s="228" customFormat="1" ht="17.25" customHeight="1">
      <c r="A13" s="224" t="s">
        <v>190</v>
      </c>
      <c r="B13" s="225">
        <v>706</v>
      </c>
      <c r="C13" s="232">
        <v>323</v>
      </c>
      <c r="D13" s="232">
        <v>537</v>
      </c>
      <c r="E13" s="226">
        <v>537</v>
      </c>
      <c r="F13" s="233">
        <f t="shared" si="0"/>
        <v>100</v>
      </c>
      <c r="G13" s="227">
        <v>-23.937677053824363</v>
      </c>
    </row>
    <row r="14" spans="1:7" s="228" customFormat="1" ht="17.25" customHeight="1">
      <c r="A14" s="224" t="s">
        <v>191</v>
      </c>
      <c r="B14" s="225">
        <v>0</v>
      </c>
      <c r="C14" s="232">
        <v>0</v>
      </c>
      <c r="D14" s="232">
        <v>0</v>
      </c>
      <c r="E14" s="226">
        <v>0</v>
      </c>
      <c r="F14" s="233"/>
      <c r="G14" s="227">
        <v>0</v>
      </c>
    </row>
    <row r="15" spans="1:7" s="228" customFormat="1" ht="17.25" customHeight="1">
      <c r="A15" s="224" t="s">
        <v>192</v>
      </c>
      <c r="B15" s="225">
        <v>810</v>
      </c>
      <c r="C15" s="232">
        <v>535</v>
      </c>
      <c r="D15" s="232">
        <v>639</v>
      </c>
      <c r="E15" s="226">
        <v>639</v>
      </c>
      <c r="F15" s="233">
        <f t="shared" si="0"/>
        <v>100</v>
      </c>
      <c r="G15" s="227">
        <v>-21.11111111111111</v>
      </c>
    </row>
    <row r="16" spans="1:7" s="228" customFormat="1" ht="17.25" customHeight="1">
      <c r="A16" s="224" t="s">
        <v>193</v>
      </c>
      <c r="B16" s="225">
        <v>1032</v>
      </c>
      <c r="C16" s="232">
        <v>854</v>
      </c>
      <c r="D16" s="232">
        <v>1113</v>
      </c>
      <c r="E16" s="226">
        <v>1113</v>
      </c>
      <c r="F16" s="233">
        <f t="shared" si="0"/>
        <v>100</v>
      </c>
      <c r="G16" s="227">
        <v>7.848837209302325</v>
      </c>
    </row>
    <row r="17" spans="1:7" s="228" customFormat="1" ht="17.25" customHeight="1">
      <c r="A17" s="224" t="s">
        <v>194</v>
      </c>
      <c r="B17" s="225">
        <v>185</v>
      </c>
      <c r="C17" s="232">
        <v>129</v>
      </c>
      <c r="D17" s="232">
        <v>170</v>
      </c>
      <c r="E17" s="226">
        <v>170</v>
      </c>
      <c r="F17" s="233">
        <f t="shared" si="0"/>
        <v>100</v>
      </c>
      <c r="G17" s="227">
        <v>-8.108108108108109</v>
      </c>
    </row>
    <row r="18" spans="1:7" s="228" customFormat="1" ht="17.25" customHeight="1">
      <c r="A18" s="224" t="s">
        <v>195</v>
      </c>
      <c r="B18" s="225">
        <v>0</v>
      </c>
      <c r="C18" s="232">
        <v>0</v>
      </c>
      <c r="D18" s="232">
        <v>0</v>
      </c>
      <c r="E18" s="226">
        <v>0</v>
      </c>
      <c r="F18" s="233"/>
      <c r="G18" s="227">
        <v>0</v>
      </c>
    </row>
    <row r="19" spans="1:7" s="228" customFormat="1" ht="17.25" customHeight="1">
      <c r="A19" s="224" t="s">
        <v>196</v>
      </c>
      <c r="B19" s="225">
        <v>135</v>
      </c>
      <c r="C19" s="232">
        <v>100</v>
      </c>
      <c r="D19" s="232">
        <v>298</v>
      </c>
      <c r="E19" s="226">
        <v>298</v>
      </c>
      <c r="F19" s="233">
        <f t="shared" si="0"/>
        <v>100</v>
      </c>
      <c r="G19" s="227">
        <v>120.74074074074075</v>
      </c>
    </row>
    <row r="20" spans="1:7" s="228" customFormat="1" ht="17.25" customHeight="1">
      <c r="A20" s="224" t="s">
        <v>554</v>
      </c>
      <c r="B20" s="225">
        <v>47</v>
      </c>
      <c r="C20" s="232">
        <v>22</v>
      </c>
      <c r="D20" s="232">
        <v>100</v>
      </c>
      <c r="E20" s="226">
        <v>100</v>
      </c>
      <c r="F20" s="233">
        <f t="shared" si="0"/>
        <v>100</v>
      </c>
      <c r="G20" s="227">
        <v>112.7659574468085</v>
      </c>
    </row>
    <row r="21" spans="1:7" s="228" customFormat="1" ht="14.25">
      <c r="A21" s="224" t="s">
        <v>197</v>
      </c>
      <c r="B21" s="225">
        <v>133</v>
      </c>
      <c r="C21" s="232">
        <v>99</v>
      </c>
      <c r="D21" s="232">
        <v>145</v>
      </c>
      <c r="E21" s="226">
        <v>145</v>
      </c>
      <c r="F21" s="233">
        <f t="shared" si="0"/>
        <v>100</v>
      </c>
      <c r="G21" s="227">
        <v>9.022556390977442</v>
      </c>
    </row>
    <row r="22" spans="1:7" s="228" customFormat="1" ht="14.25">
      <c r="A22" s="224" t="s">
        <v>198</v>
      </c>
      <c r="B22" s="225">
        <v>95</v>
      </c>
      <c r="C22" s="232">
        <v>66</v>
      </c>
      <c r="D22" s="232">
        <v>85</v>
      </c>
      <c r="E22" s="226">
        <v>85</v>
      </c>
      <c r="F22" s="233">
        <f t="shared" si="0"/>
        <v>100</v>
      </c>
      <c r="G22" s="227">
        <v>-10.526315789473683</v>
      </c>
    </row>
    <row r="23" spans="1:7" s="228" customFormat="1" ht="14.25">
      <c r="A23" s="224" t="s">
        <v>199</v>
      </c>
      <c r="B23" s="225">
        <v>1799</v>
      </c>
      <c r="C23" s="232">
        <v>388</v>
      </c>
      <c r="D23" s="232">
        <v>1732</v>
      </c>
      <c r="E23" s="226">
        <v>1732</v>
      </c>
      <c r="F23" s="233">
        <f t="shared" si="0"/>
        <v>100</v>
      </c>
      <c r="G23" s="227">
        <v>-3.7242912729294053</v>
      </c>
    </row>
    <row r="24" spans="1:7" s="228" customFormat="1" ht="14.25">
      <c r="A24" s="224" t="s">
        <v>200</v>
      </c>
      <c r="B24" s="225">
        <v>1350</v>
      </c>
      <c r="C24" s="232">
        <v>1268</v>
      </c>
      <c r="D24" s="232">
        <v>1414</v>
      </c>
      <c r="E24" s="226">
        <v>1414</v>
      </c>
      <c r="F24" s="233">
        <f t="shared" si="0"/>
        <v>100</v>
      </c>
      <c r="G24" s="227">
        <v>4.7407407407407405</v>
      </c>
    </row>
    <row r="25" spans="1:7" s="228" customFormat="1" ht="14.25">
      <c r="A25" s="224" t="s">
        <v>201</v>
      </c>
      <c r="B25" s="225">
        <v>934</v>
      </c>
      <c r="C25" s="232">
        <v>635</v>
      </c>
      <c r="D25" s="232">
        <v>1296</v>
      </c>
      <c r="E25" s="226">
        <v>1296</v>
      </c>
      <c r="F25" s="233">
        <f t="shared" si="0"/>
        <v>100</v>
      </c>
      <c r="G25" s="227">
        <v>38.75802997858672</v>
      </c>
    </row>
    <row r="26" spans="1:7" s="228" customFormat="1" ht="14.25">
      <c r="A26" s="224" t="s">
        <v>202</v>
      </c>
      <c r="B26" s="225">
        <v>268</v>
      </c>
      <c r="C26" s="232">
        <v>148</v>
      </c>
      <c r="D26" s="232">
        <v>322</v>
      </c>
      <c r="E26" s="226">
        <v>322</v>
      </c>
      <c r="F26" s="233">
        <f t="shared" si="0"/>
        <v>100</v>
      </c>
      <c r="G26" s="227">
        <v>20.149253731343283</v>
      </c>
    </row>
    <row r="27" spans="1:7" s="228" customFormat="1" ht="14.25">
      <c r="A27" s="224" t="s">
        <v>203</v>
      </c>
      <c r="B27" s="225">
        <v>236</v>
      </c>
      <c r="C27" s="232">
        <v>201</v>
      </c>
      <c r="D27" s="232">
        <v>322</v>
      </c>
      <c r="E27" s="226">
        <v>322</v>
      </c>
      <c r="F27" s="233">
        <f t="shared" si="0"/>
        <v>100</v>
      </c>
      <c r="G27" s="227">
        <v>36.440677966101696</v>
      </c>
    </row>
    <row r="28" spans="1:7" s="228" customFormat="1" ht="14.25">
      <c r="A28" s="224" t="s">
        <v>204</v>
      </c>
      <c r="B28" s="225">
        <v>0</v>
      </c>
      <c r="C28" s="232">
        <v>0</v>
      </c>
      <c r="D28" s="232">
        <v>0</v>
      </c>
      <c r="E28" s="226">
        <v>0</v>
      </c>
      <c r="F28" s="233"/>
      <c r="G28" s="227">
        <v>0</v>
      </c>
    </row>
    <row r="29" spans="1:7" s="228" customFormat="1" ht="14.25">
      <c r="A29" s="224" t="s">
        <v>572</v>
      </c>
      <c r="B29" s="225">
        <v>1270</v>
      </c>
      <c r="C29" s="232">
        <v>1104</v>
      </c>
      <c r="D29" s="232">
        <v>1299</v>
      </c>
      <c r="E29" s="226">
        <v>1299</v>
      </c>
      <c r="F29" s="233">
        <f t="shared" si="0"/>
        <v>100</v>
      </c>
      <c r="G29" s="227">
        <v>2.283464566929134</v>
      </c>
    </row>
    <row r="30" spans="1:7" s="228" customFormat="1" ht="14.25">
      <c r="A30" s="224" t="s">
        <v>574</v>
      </c>
      <c r="B30" s="225">
        <v>0</v>
      </c>
      <c r="C30" s="232">
        <v>0</v>
      </c>
      <c r="D30" s="232">
        <v>0</v>
      </c>
      <c r="E30" s="226">
        <v>0</v>
      </c>
      <c r="F30" s="233"/>
      <c r="G30" s="227">
        <v>0</v>
      </c>
    </row>
    <row r="31" spans="1:7" s="228" customFormat="1" ht="14.25">
      <c r="A31" s="224" t="s">
        <v>576</v>
      </c>
      <c r="B31" s="225">
        <v>1164</v>
      </c>
      <c r="C31" s="232">
        <v>1668</v>
      </c>
      <c r="D31" s="232">
        <v>2161</v>
      </c>
      <c r="E31" s="226">
        <v>2161</v>
      </c>
      <c r="F31" s="233">
        <f t="shared" si="0"/>
        <v>100</v>
      </c>
      <c r="G31" s="229">
        <v>85.6529209621993</v>
      </c>
    </row>
    <row r="32" spans="1:7" s="228" customFormat="1" ht="14.25">
      <c r="A32" s="224" t="s">
        <v>588</v>
      </c>
      <c r="B32" s="225">
        <v>6696</v>
      </c>
      <c r="C32" s="232">
        <v>14</v>
      </c>
      <c r="D32" s="232">
        <v>8711</v>
      </c>
      <c r="E32" s="226">
        <v>8711</v>
      </c>
      <c r="F32" s="233">
        <f t="shared" si="0"/>
        <v>100</v>
      </c>
      <c r="G32" s="229">
        <v>30.09259259259259</v>
      </c>
    </row>
    <row r="33" spans="1:7" ht="14.25">
      <c r="A33" s="87" t="s">
        <v>205</v>
      </c>
      <c r="B33" s="92">
        <v>0</v>
      </c>
      <c r="C33" s="232">
        <v>0</v>
      </c>
      <c r="D33" s="232">
        <v>0</v>
      </c>
      <c r="E33" s="86">
        <v>0</v>
      </c>
      <c r="F33" s="233"/>
      <c r="G33" s="94">
        <v>0</v>
      </c>
    </row>
    <row r="34" spans="1:7" s="228" customFormat="1" ht="14.25">
      <c r="A34" s="224" t="s">
        <v>206</v>
      </c>
      <c r="B34" s="225">
        <v>0</v>
      </c>
      <c r="C34" s="232">
        <v>0</v>
      </c>
      <c r="D34" s="232">
        <v>0</v>
      </c>
      <c r="E34" s="226">
        <v>0</v>
      </c>
      <c r="F34" s="233"/>
      <c r="G34" s="229">
        <v>0</v>
      </c>
    </row>
    <row r="35" spans="1:7" s="228" customFormat="1" ht="14.25">
      <c r="A35" s="224" t="s">
        <v>207</v>
      </c>
      <c r="B35" s="225">
        <v>0</v>
      </c>
      <c r="C35" s="232">
        <v>0</v>
      </c>
      <c r="D35" s="232">
        <v>0</v>
      </c>
      <c r="E35" s="226">
        <v>0</v>
      </c>
      <c r="F35" s="233"/>
      <c r="G35" s="229">
        <v>0</v>
      </c>
    </row>
    <row r="36" spans="1:7" s="228" customFormat="1" ht="14.25">
      <c r="A36" s="224" t="s">
        <v>208</v>
      </c>
      <c r="B36" s="225">
        <v>0</v>
      </c>
      <c r="C36" s="232">
        <v>0</v>
      </c>
      <c r="D36" s="232">
        <v>0</v>
      </c>
      <c r="E36" s="226">
        <v>0</v>
      </c>
      <c r="F36" s="233"/>
      <c r="G36" s="229">
        <v>0</v>
      </c>
    </row>
    <row r="37" spans="1:7" s="228" customFormat="1" ht="14.25">
      <c r="A37" s="224" t="s">
        <v>209</v>
      </c>
      <c r="B37" s="225">
        <v>0</v>
      </c>
      <c r="C37" s="232">
        <v>0</v>
      </c>
      <c r="D37" s="232">
        <v>0</v>
      </c>
      <c r="E37" s="226">
        <v>0</v>
      </c>
      <c r="F37" s="233"/>
      <c r="G37" s="229">
        <v>0</v>
      </c>
    </row>
    <row r="38" spans="1:7" s="228" customFormat="1" ht="14.25">
      <c r="A38" s="224" t="s">
        <v>210</v>
      </c>
      <c r="B38" s="225">
        <v>0</v>
      </c>
      <c r="C38" s="232">
        <v>0</v>
      </c>
      <c r="D38" s="232">
        <v>0</v>
      </c>
      <c r="E38" s="226">
        <v>0</v>
      </c>
      <c r="F38" s="233"/>
      <c r="G38" s="229">
        <v>0</v>
      </c>
    </row>
    <row r="39" spans="1:7" s="228" customFormat="1" ht="14.25">
      <c r="A39" s="224" t="s">
        <v>604</v>
      </c>
      <c r="B39" s="225">
        <v>0</v>
      </c>
      <c r="C39" s="232">
        <v>0</v>
      </c>
      <c r="D39" s="232">
        <v>0</v>
      </c>
      <c r="E39" s="226">
        <v>0</v>
      </c>
      <c r="F39" s="233"/>
      <c r="G39" s="229">
        <v>0</v>
      </c>
    </row>
    <row r="40" spans="1:7" s="228" customFormat="1" ht="14.25">
      <c r="A40" s="224" t="s">
        <v>211</v>
      </c>
      <c r="B40" s="225">
        <v>0</v>
      </c>
      <c r="C40" s="232">
        <v>0</v>
      </c>
      <c r="D40" s="232">
        <v>0</v>
      </c>
      <c r="E40" s="226">
        <v>0</v>
      </c>
      <c r="F40" s="233"/>
      <c r="G40" s="229">
        <v>0</v>
      </c>
    </row>
    <row r="41" spans="1:7" s="228" customFormat="1" ht="14.25">
      <c r="A41" s="224" t="s">
        <v>610</v>
      </c>
      <c r="B41" s="225">
        <v>0</v>
      </c>
      <c r="C41" s="232">
        <v>0</v>
      </c>
      <c r="D41" s="232">
        <v>0</v>
      </c>
      <c r="E41" s="226">
        <v>0</v>
      </c>
      <c r="F41" s="233"/>
      <c r="G41" s="229">
        <v>0</v>
      </c>
    </row>
    <row r="42" spans="1:7" s="228" customFormat="1" ht="14.25">
      <c r="A42" s="224" t="s">
        <v>612</v>
      </c>
      <c r="B42" s="225">
        <v>0</v>
      </c>
      <c r="C42" s="232">
        <v>0</v>
      </c>
      <c r="D42" s="232">
        <v>0</v>
      </c>
      <c r="E42" s="226">
        <v>0</v>
      </c>
      <c r="F42" s="233"/>
      <c r="G42" s="229">
        <v>0</v>
      </c>
    </row>
    <row r="43" spans="1:7" ht="14.25">
      <c r="A43" s="87" t="s">
        <v>212</v>
      </c>
      <c r="B43" s="92">
        <v>54</v>
      </c>
      <c r="C43" s="232">
        <v>57</v>
      </c>
      <c r="D43" s="232">
        <v>56</v>
      </c>
      <c r="E43" s="86">
        <v>56</v>
      </c>
      <c r="F43" s="233">
        <f t="shared" si="0"/>
        <v>100</v>
      </c>
      <c r="G43" s="94">
        <v>3.7037037037037033</v>
      </c>
    </row>
    <row r="44" spans="1:7" s="228" customFormat="1" ht="14.25">
      <c r="A44" s="224" t="s">
        <v>614</v>
      </c>
      <c r="B44" s="225">
        <v>0</v>
      </c>
      <c r="C44" s="232">
        <v>0</v>
      </c>
      <c r="D44" s="232">
        <v>0</v>
      </c>
      <c r="E44" s="226">
        <v>0</v>
      </c>
      <c r="F44" s="233"/>
      <c r="G44" s="229">
        <v>0</v>
      </c>
    </row>
    <row r="45" spans="1:7" s="228" customFormat="1" ht="14.25">
      <c r="A45" s="224" t="s">
        <v>616</v>
      </c>
      <c r="B45" s="225">
        <v>0</v>
      </c>
      <c r="C45" s="232">
        <v>0</v>
      </c>
      <c r="D45" s="232">
        <v>0</v>
      </c>
      <c r="E45" s="226">
        <v>0</v>
      </c>
      <c r="F45" s="233"/>
      <c r="G45" s="229">
        <v>0</v>
      </c>
    </row>
    <row r="46" spans="1:7" s="228" customFormat="1" ht="14.25">
      <c r="A46" s="224" t="s">
        <v>618</v>
      </c>
      <c r="B46" s="225">
        <v>0</v>
      </c>
      <c r="C46" s="232">
        <v>0</v>
      </c>
      <c r="D46" s="232">
        <v>0</v>
      </c>
      <c r="E46" s="226">
        <v>0</v>
      </c>
      <c r="F46" s="233"/>
      <c r="G46" s="229">
        <v>0</v>
      </c>
    </row>
    <row r="47" spans="1:7" s="228" customFormat="1" ht="14.25">
      <c r="A47" s="224" t="s">
        <v>213</v>
      </c>
      <c r="B47" s="225">
        <v>50</v>
      </c>
      <c r="C47" s="232">
        <v>53</v>
      </c>
      <c r="D47" s="232">
        <v>52</v>
      </c>
      <c r="E47" s="226">
        <v>52</v>
      </c>
      <c r="F47" s="233">
        <f t="shared" si="0"/>
        <v>100</v>
      </c>
      <c r="G47" s="229">
        <v>4</v>
      </c>
    </row>
    <row r="48" spans="1:7" s="228" customFormat="1" ht="14.25">
      <c r="A48" s="224" t="s">
        <v>629</v>
      </c>
      <c r="B48" s="225">
        <v>4</v>
      </c>
      <c r="C48" s="232">
        <v>4</v>
      </c>
      <c r="D48" s="232">
        <v>4</v>
      </c>
      <c r="E48" s="226">
        <v>4</v>
      </c>
      <c r="F48" s="233">
        <f t="shared" si="0"/>
        <v>100</v>
      </c>
      <c r="G48" s="229">
        <v>0</v>
      </c>
    </row>
    <row r="49" spans="1:7" ht="14.25">
      <c r="A49" s="87" t="s">
        <v>214</v>
      </c>
      <c r="B49" s="92">
        <v>16855</v>
      </c>
      <c r="C49" s="232">
        <v>10035</v>
      </c>
      <c r="D49" s="232">
        <v>15332</v>
      </c>
      <c r="E49" s="86">
        <v>15332</v>
      </c>
      <c r="F49" s="233">
        <f t="shared" si="0"/>
        <v>100</v>
      </c>
      <c r="G49" s="94">
        <v>-9.035894393355088</v>
      </c>
    </row>
    <row r="50" spans="1:7" s="228" customFormat="1" ht="14.25">
      <c r="A50" s="224" t="s">
        <v>631</v>
      </c>
      <c r="B50" s="225">
        <v>610</v>
      </c>
      <c r="C50" s="232">
        <v>21</v>
      </c>
      <c r="D50" s="232">
        <v>21</v>
      </c>
      <c r="E50" s="226">
        <v>21</v>
      </c>
      <c r="F50" s="233">
        <f t="shared" si="0"/>
        <v>100</v>
      </c>
      <c r="G50" s="229">
        <v>-96.55737704918033</v>
      </c>
    </row>
    <row r="51" spans="1:7" s="228" customFormat="1" ht="14.25">
      <c r="A51" s="224" t="s">
        <v>215</v>
      </c>
      <c r="B51" s="225">
        <v>10627</v>
      </c>
      <c r="C51" s="232">
        <v>6482</v>
      </c>
      <c r="D51" s="232">
        <v>9899</v>
      </c>
      <c r="E51" s="226">
        <v>9899</v>
      </c>
      <c r="F51" s="233">
        <f t="shared" si="0"/>
        <v>100</v>
      </c>
      <c r="G51" s="229">
        <v>-6.850475204667357</v>
      </c>
    </row>
    <row r="52" spans="1:7" s="228" customFormat="1" ht="14.25">
      <c r="A52" s="224" t="s">
        <v>216</v>
      </c>
      <c r="B52" s="225">
        <v>1</v>
      </c>
      <c r="C52" s="232">
        <v>1</v>
      </c>
      <c r="D52" s="232">
        <v>0</v>
      </c>
      <c r="E52" s="226">
        <v>0</v>
      </c>
      <c r="F52" s="233"/>
      <c r="G52" s="229">
        <v>-100</v>
      </c>
    </row>
    <row r="53" spans="1:7" s="228" customFormat="1" ht="14.25">
      <c r="A53" s="224" t="s">
        <v>217</v>
      </c>
      <c r="B53" s="225">
        <v>1096</v>
      </c>
      <c r="C53" s="232">
        <v>827</v>
      </c>
      <c r="D53" s="232">
        <v>1136</v>
      </c>
      <c r="E53" s="226">
        <v>1136</v>
      </c>
      <c r="F53" s="233">
        <f t="shared" si="0"/>
        <v>100</v>
      </c>
      <c r="G53" s="229">
        <v>3.64963503649635</v>
      </c>
    </row>
    <row r="54" spans="1:7" s="228" customFormat="1" ht="14.25">
      <c r="A54" s="224" t="s">
        <v>218</v>
      </c>
      <c r="B54" s="225">
        <v>3334</v>
      </c>
      <c r="C54" s="232">
        <v>1884</v>
      </c>
      <c r="D54" s="232">
        <v>3099</v>
      </c>
      <c r="E54" s="226">
        <v>3099</v>
      </c>
      <c r="F54" s="233">
        <f t="shared" si="0"/>
        <v>100</v>
      </c>
      <c r="G54" s="229">
        <v>-7.048590281943612</v>
      </c>
    </row>
    <row r="55" spans="1:7" s="228" customFormat="1" ht="14.25">
      <c r="A55" s="224" t="s">
        <v>219</v>
      </c>
      <c r="B55" s="225">
        <v>1162</v>
      </c>
      <c r="C55" s="232">
        <v>820</v>
      </c>
      <c r="D55" s="232">
        <v>1175</v>
      </c>
      <c r="E55" s="226">
        <v>1175</v>
      </c>
      <c r="F55" s="233">
        <f t="shared" si="0"/>
        <v>100</v>
      </c>
      <c r="G55" s="229">
        <v>1.1187607573149743</v>
      </c>
    </row>
    <row r="56" spans="1:7" s="228" customFormat="1" ht="14.25">
      <c r="A56" s="224" t="s">
        <v>220</v>
      </c>
      <c r="B56" s="225">
        <v>0</v>
      </c>
      <c r="C56" s="232">
        <v>0</v>
      </c>
      <c r="D56" s="232">
        <v>0</v>
      </c>
      <c r="E56" s="226">
        <v>0</v>
      </c>
      <c r="F56" s="233"/>
      <c r="G56" s="229">
        <v>0</v>
      </c>
    </row>
    <row r="57" spans="1:7" s="228" customFormat="1" ht="14.25">
      <c r="A57" s="224" t="s">
        <v>221</v>
      </c>
      <c r="B57" s="225">
        <v>0</v>
      </c>
      <c r="C57" s="232">
        <v>0</v>
      </c>
      <c r="D57" s="232">
        <v>0</v>
      </c>
      <c r="E57" s="226">
        <v>0</v>
      </c>
      <c r="F57" s="233"/>
      <c r="G57" s="229">
        <v>0</v>
      </c>
    </row>
    <row r="58" spans="1:7" s="228" customFormat="1" ht="14.25">
      <c r="A58" s="224" t="s">
        <v>222</v>
      </c>
      <c r="B58" s="225">
        <v>0</v>
      </c>
      <c r="C58" s="232">
        <v>0</v>
      </c>
      <c r="D58" s="232">
        <v>0</v>
      </c>
      <c r="E58" s="226">
        <v>0</v>
      </c>
      <c r="F58" s="233"/>
      <c r="G58" s="229">
        <v>0</v>
      </c>
    </row>
    <row r="59" spans="1:7" s="228" customFormat="1" ht="14.25">
      <c r="A59" s="224" t="s">
        <v>223</v>
      </c>
      <c r="B59" s="225">
        <v>0</v>
      </c>
      <c r="C59" s="232">
        <v>0</v>
      </c>
      <c r="D59" s="232">
        <v>0</v>
      </c>
      <c r="E59" s="226">
        <v>0</v>
      </c>
      <c r="F59" s="233"/>
      <c r="G59" s="229">
        <v>0</v>
      </c>
    </row>
    <row r="60" spans="1:7" s="228" customFormat="1" ht="14.25">
      <c r="A60" s="224" t="s">
        <v>669</v>
      </c>
      <c r="B60" s="225">
        <v>25</v>
      </c>
      <c r="C60" s="232">
        <v>0</v>
      </c>
      <c r="D60" s="232">
        <v>2</v>
      </c>
      <c r="E60" s="226">
        <v>2</v>
      </c>
      <c r="F60" s="233">
        <f t="shared" si="0"/>
        <v>100</v>
      </c>
      <c r="G60" s="229">
        <v>-92</v>
      </c>
    </row>
    <row r="61" spans="1:7" ht="14.25">
      <c r="A61" s="87" t="s">
        <v>224</v>
      </c>
      <c r="B61" s="92">
        <v>49793</v>
      </c>
      <c r="C61" s="232">
        <v>29429</v>
      </c>
      <c r="D61" s="232">
        <v>50704</v>
      </c>
      <c r="E61" s="86">
        <v>50692</v>
      </c>
      <c r="F61" s="233">
        <f t="shared" si="0"/>
        <v>99.97633322814768</v>
      </c>
      <c r="G61" s="94">
        <v>1.80547466511357</v>
      </c>
    </row>
    <row r="62" spans="1:7" s="228" customFormat="1" ht="14.25">
      <c r="A62" s="224" t="s">
        <v>225</v>
      </c>
      <c r="B62" s="225">
        <v>1068</v>
      </c>
      <c r="C62" s="232">
        <v>637</v>
      </c>
      <c r="D62" s="232">
        <v>925</v>
      </c>
      <c r="E62" s="226">
        <v>925</v>
      </c>
      <c r="F62" s="233">
        <f t="shared" si="0"/>
        <v>100</v>
      </c>
      <c r="G62" s="229">
        <v>-13.389513108614231</v>
      </c>
    </row>
    <row r="63" spans="1:7" s="228" customFormat="1" ht="14.25">
      <c r="A63" s="224" t="s">
        <v>226</v>
      </c>
      <c r="B63" s="225">
        <v>46753</v>
      </c>
      <c r="C63" s="232">
        <v>28202</v>
      </c>
      <c r="D63" s="232">
        <v>47612</v>
      </c>
      <c r="E63" s="226">
        <v>47600</v>
      </c>
      <c r="F63" s="233">
        <f t="shared" si="0"/>
        <v>99.97479626984793</v>
      </c>
      <c r="G63" s="229">
        <v>1.8116484503668213</v>
      </c>
    </row>
    <row r="64" spans="1:7" s="228" customFormat="1" ht="14.25">
      <c r="A64" s="224" t="s">
        <v>227</v>
      </c>
      <c r="B64" s="225">
        <v>445</v>
      </c>
      <c r="C64" s="232">
        <v>332</v>
      </c>
      <c r="D64" s="232">
        <v>713</v>
      </c>
      <c r="E64" s="226">
        <v>713</v>
      </c>
      <c r="F64" s="233">
        <f t="shared" si="0"/>
        <v>100</v>
      </c>
      <c r="G64" s="229">
        <v>60.22471910112359</v>
      </c>
    </row>
    <row r="65" spans="1:7" s="228" customFormat="1" ht="14.25">
      <c r="A65" s="224" t="s">
        <v>228</v>
      </c>
      <c r="B65" s="225">
        <v>0</v>
      </c>
      <c r="C65" s="232">
        <v>0</v>
      </c>
      <c r="D65" s="232">
        <v>0</v>
      </c>
      <c r="E65" s="226">
        <v>0</v>
      </c>
      <c r="F65" s="233"/>
      <c r="G65" s="229">
        <v>0</v>
      </c>
    </row>
    <row r="66" spans="1:7" s="228" customFormat="1" ht="14.25">
      <c r="A66" s="224" t="s">
        <v>229</v>
      </c>
      <c r="B66" s="225">
        <v>0</v>
      </c>
      <c r="C66" s="232">
        <v>0</v>
      </c>
      <c r="D66" s="232">
        <v>0</v>
      </c>
      <c r="E66" s="226">
        <v>0</v>
      </c>
      <c r="F66" s="233"/>
      <c r="G66" s="229">
        <v>0</v>
      </c>
    </row>
    <row r="67" spans="1:7" s="228" customFormat="1" ht="14.25">
      <c r="A67" s="224" t="s">
        <v>230</v>
      </c>
      <c r="B67" s="225">
        <v>0</v>
      </c>
      <c r="C67" s="232">
        <v>0</v>
      </c>
      <c r="D67" s="232">
        <v>0</v>
      </c>
      <c r="E67" s="226">
        <v>0</v>
      </c>
      <c r="F67" s="233"/>
      <c r="G67" s="229">
        <v>0</v>
      </c>
    </row>
    <row r="68" spans="1:7" s="228" customFormat="1" ht="14.25">
      <c r="A68" s="224" t="s">
        <v>231</v>
      </c>
      <c r="B68" s="225">
        <v>159</v>
      </c>
      <c r="C68" s="232">
        <v>105</v>
      </c>
      <c r="D68" s="232">
        <v>161</v>
      </c>
      <c r="E68" s="226">
        <v>161</v>
      </c>
      <c r="F68" s="233">
        <f t="shared" si="0"/>
        <v>100</v>
      </c>
      <c r="G68" s="229">
        <v>1.257861635220126</v>
      </c>
    </row>
    <row r="69" spans="1:7" s="228" customFormat="1" ht="14.25">
      <c r="A69" s="224" t="s">
        <v>232</v>
      </c>
      <c r="B69" s="225">
        <v>198</v>
      </c>
      <c r="C69" s="232">
        <v>153</v>
      </c>
      <c r="D69" s="232">
        <v>192</v>
      </c>
      <c r="E69" s="226">
        <v>192</v>
      </c>
      <c r="F69" s="233">
        <f aca="true" t="shared" si="1" ref="F69:F132">E69/D69*100</f>
        <v>100</v>
      </c>
      <c r="G69" s="229">
        <v>-3.0303030303030303</v>
      </c>
    </row>
    <row r="70" spans="1:7" s="228" customFormat="1" ht="14.25">
      <c r="A70" s="224" t="s">
        <v>233</v>
      </c>
      <c r="B70" s="225">
        <v>1020</v>
      </c>
      <c r="C70" s="232">
        <v>0</v>
      </c>
      <c r="D70" s="232">
        <v>1101</v>
      </c>
      <c r="E70" s="226">
        <v>1101</v>
      </c>
      <c r="F70" s="233">
        <f t="shared" si="1"/>
        <v>100</v>
      </c>
      <c r="G70" s="229">
        <v>7.941176470588235</v>
      </c>
    </row>
    <row r="71" spans="1:7" s="228" customFormat="1" ht="14.25">
      <c r="A71" s="224" t="s">
        <v>711</v>
      </c>
      <c r="B71" s="225">
        <v>150</v>
      </c>
      <c r="C71" s="232">
        <v>0</v>
      </c>
      <c r="D71" s="232">
        <v>0</v>
      </c>
      <c r="E71" s="226">
        <v>0</v>
      </c>
      <c r="F71" s="233"/>
      <c r="G71" s="229">
        <v>-100</v>
      </c>
    </row>
    <row r="72" spans="1:7" ht="14.25">
      <c r="A72" s="87" t="s">
        <v>234</v>
      </c>
      <c r="B72" s="92">
        <v>1736</v>
      </c>
      <c r="C72" s="232">
        <v>520</v>
      </c>
      <c r="D72" s="232">
        <v>2693</v>
      </c>
      <c r="E72" s="86">
        <v>2693</v>
      </c>
      <c r="F72" s="233">
        <f t="shared" si="1"/>
        <v>100</v>
      </c>
      <c r="G72" s="94">
        <v>55.126728110599075</v>
      </c>
    </row>
    <row r="73" spans="1:7" s="228" customFormat="1" ht="14.25">
      <c r="A73" s="224" t="s">
        <v>235</v>
      </c>
      <c r="B73" s="225">
        <v>1599</v>
      </c>
      <c r="C73" s="232">
        <v>447</v>
      </c>
      <c r="D73" s="232">
        <v>1390</v>
      </c>
      <c r="E73" s="226">
        <v>1390</v>
      </c>
      <c r="F73" s="233">
        <f t="shared" si="1"/>
        <v>100</v>
      </c>
      <c r="G73" s="229">
        <v>-13.070669168230145</v>
      </c>
    </row>
    <row r="74" spans="1:7" s="228" customFormat="1" ht="14.25">
      <c r="A74" s="224" t="s">
        <v>236</v>
      </c>
      <c r="B74" s="225">
        <v>0</v>
      </c>
      <c r="C74" s="232">
        <v>0</v>
      </c>
      <c r="D74" s="232">
        <v>0</v>
      </c>
      <c r="E74" s="226">
        <v>0</v>
      </c>
      <c r="F74" s="233"/>
      <c r="G74" s="229">
        <v>0</v>
      </c>
    </row>
    <row r="75" spans="1:7" s="228" customFormat="1" ht="14.25">
      <c r="A75" s="224" t="s">
        <v>237</v>
      </c>
      <c r="B75" s="225">
        <v>10</v>
      </c>
      <c r="C75" s="232">
        <v>0</v>
      </c>
      <c r="D75" s="232">
        <v>10</v>
      </c>
      <c r="E75" s="226">
        <v>10</v>
      </c>
      <c r="F75" s="233">
        <f t="shared" si="1"/>
        <v>100</v>
      </c>
      <c r="G75" s="229">
        <v>0</v>
      </c>
    </row>
    <row r="76" spans="1:7" s="228" customFormat="1" ht="14.25">
      <c r="A76" s="224" t="s">
        <v>238</v>
      </c>
      <c r="B76" s="225">
        <v>13</v>
      </c>
      <c r="C76" s="232">
        <v>0</v>
      </c>
      <c r="D76" s="232">
        <v>1209</v>
      </c>
      <c r="E76" s="226">
        <v>1209</v>
      </c>
      <c r="F76" s="233">
        <f t="shared" si="1"/>
        <v>100</v>
      </c>
      <c r="G76" s="229">
        <v>9200</v>
      </c>
    </row>
    <row r="77" spans="1:7" s="228" customFormat="1" ht="14.25">
      <c r="A77" s="224" t="s">
        <v>239</v>
      </c>
      <c r="B77" s="225">
        <v>7</v>
      </c>
      <c r="C77" s="232">
        <v>5</v>
      </c>
      <c r="D77" s="232">
        <v>5</v>
      </c>
      <c r="E77" s="226">
        <v>5</v>
      </c>
      <c r="F77" s="233">
        <f t="shared" si="1"/>
        <v>100</v>
      </c>
      <c r="G77" s="229">
        <v>-28.57142857142857</v>
      </c>
    </row>
    <row r="78" spans="1:7" s="228" customFormat="1" ht="14.25">
      <c r="A78" s="224" t="s">
        <v>240</v>
      </c>
      <c r="B78" s="225">
        <v>0</v>
      </c>
      <c r="C78" s="232">
        <v>0</v>
      </c>
      <c r="D78" s="232">
        <v>0</v>
      </c>
      <c r="E78" s="226">
        <v>0</v>
      </c>
      <c r="F78" s="233"/>
      <c r="G78" s="229">
        <v>0</v>
      </c>
    </row>
    <row r="79" spans="1:7" s="228" customFormat="1" ht="14.25">
      <c r="A79" s="224" t="s">
        <v>241</v>
      </c>
      <c r="B79" s="225">
        <v>69</v>
      </c>
      <c r="C79" s="232">
        <v>38</v>
      </c>
      <c r="D79" s="232">
        <v>50</v>
      </c>
      <c r="E79" s="226">
        <v>50</v>
      </c>
      <c r="F79" s="233">
        <f t="shared" si="1"/>
        <v>100</v>
      </c>
      <c r="G79" s="229">
        <v>-27.536231884057973</v>
      </c>
    </row>
    <row r="80" spans="1:7" s="228" customFormat="1" ht="14.25">
      <c r="A80" s="224" t="s">
        <v>242</v>
      </c>
      <c r="B80" s="225">
        <v>0</v>
      </c>
      <c r="C80" s="232">
        <v>0</v>
      </c>
      <c r="D80" s="232">
        <v>0</v>
      </c>
      <c r="E80" s="226">
        <v>0</v>
      </c>
      <c r="F80" s="233"/>
      <c r="G80" s="229">
        <v>0</v>
      </c>
    </row>
    <row r="81" spans="1:7" s="228" customFormat="1" ht="14.25">
      <c r="A81" s="224" t="s">
        <v>243</v>
      </c>
      <c r="B81" s="225">
        <v>0</v>
      </c>
      <c r="C81" s="232">
        <v>0</v>
      </c>
      <c r="D81" s="232">
        <v>0</v>
      </c>
      <c r="E81" s="226">
        <v>0</v>
      </c>
      <c r="F81" s="233"/>
      <c r="G81" s="229">
        <v>0</v>
      </c>
    </row>
    <row r="82" spans="1:7" s="228" customFormat="1" ht="14.25">
      <c r="A82" s="224" t="s">
        <v>747</v>
      </c>
      <c r="B82" s="225">
        <v>38</v>
      </c>
      <c r="C82" s="232">
        <v>30</v>
      </c>
      <c r="D82" s="232">
        <v>29</v>
      </c>
      <c r="E82" s="226">
        <v>29</v>
      </c>
      <c r="F82" s="233">
        <f t="shared" si="1"/>
        <v>100</v>
      </c>
      <c r="G82" s="229">
        <v>-23.684210526315788</v>
      </c>
    </row>
    <row r="83" spans="1:7" ht="14.25">
      <c r="A83" s="87" t="s">
        <v>752</v>
      </c>
      <c r="B83" s="92">
        <v>4170</v>
      </c>
      <c r="C83" s="232">
        <v>1712</v>
      </c>
      <c r="D83" s="232">
        <v>2558</v>
      </c>
      <c r="E83" s="86">
        <v>2554</v>
      </c>
      <c r="F83" s="233">
        <f t="shared" si="1"/>
        <v>99.84362783424551</v>
      </c>
      <c r="G83" s="94">
        <v>-38.752997601918466</v>
      </c>
    </row>
    <row r="84" spans="1:7" s="228" customFormat="1" ht="14.25">
      <c r="A84" s="224" t="s">
        <v>753</v>
      </c>
      <c r="B84" s="225">
        <v>1236</v>
      </c>
      <c r="C84" s="232">
        <v>851</v>
      </c>
      <c r="D84" s="232">
        <v>1246</v>
      </c>
      <c r="E84" s="226">
        <v>1246</v>
      </c>
      <c r="F84" s="233">
        <f t="shared" si="1"/>
        <v>100</v>
      </c>
      <c r="G84" s="229">
        <v>0.8090614886731391</v>
      </c>
    </row>
    <row r="85" spans="1:7" s="228" customFormat="1" ht="14.25">
      <c r="A85" s="224" t="s">
        <v>244</v>
      </c>
      <c r="B85" s="225">
        <v>928</v>
      </c>
      <c r="C85" s="232">
        <v>7</v>
      </c>
      <c r="D85" s="232">
        <v>10</v>
      </c>
      <c r="E85" s="226">
        <v>10</v>
      </c>
      <c r="F85" s="233">
        <f t="shared" si="1"/>
        <v>100</v>
      </c>
      <c r="G85" s="229">
        <v>-98.92241379310344</v>
      </c>
    </row>
    <row r="86" spans="1:7" s="228" customFormat="1" ht="14.25">
      <c r="A86" s="224" t="s">
        <v>245</v>
      </c>
      <c r="B86" s="225">
        <v>259</v>
      </c>
      <c r="C86" s="232">
        <v>221</v>
      </c>
      <c r="D86" s="232">
        <v>352</v>
      </c>
      <c r="E86" s="226">
        <v>352</v>
      </c>
      <c r="F86" s="233">
        <f t="shared" si="1"/>
        <v>100</v>
      </c>
      <c r="G86" s="229">
        <v>35.907335907335906</v>
      </c>
    </row>
    <row r="87" spans="1:7" s="228" customFormat="1" ht="14.25">
      <c r="A87" s="230" t="s">
        <v>777</v>
      </c>
      <c r="B87" s="225">
        <v>315</v>
      </c>
      <c r="C87" s="232">
        <v>71</v>
      </c>
      <c r="D87" s="232">
        <v>93</v>
      </c>
      <c r="E87" s="226">
        <v>93</v>
      </c>
      <c r="F87" s="233">
        <f t="shared" si="1"/>
        <v>100</v>
      </c>
      <c r="G87" s="229">
        <v>-70.47619047619048</v>
      </c>
    </row>
    <row r="88" spans="1:7" s="228" customFormat="1" ht="14.25">
      <c r="A88" s="230" t="s">
        <v>783</v>
      </c>
      <c r="B88" s="225">
        <v>314</v>
      </c>
      <c r="C88" s="232">
        <v>387</v>
      </c>
      <c r="D88" s="232">
        <v>570</v>
      </c>
      <c r="E88" s="226">
        <v>570</v>
      </c>
      <c r="F88" s="233">
        <f t="shared" si="1"/>
        <v>100</v>
      </c>
      <c r="G88" s="229">
        <v>81.52866242038218</v>
      </c>
    </row>
    <row r="89" spans="1:7" s="228" customFormat="1" ht="14.25">
      <c r="A89" s="224" t="s">
        <v>787</v>
      </c>
      <c r="B89" s="225">
        <v>1118</v>
      </c>
      <c r="C89" s="232">
        <v>175</v>
      </c>
      <c r="D89" s="232">
        <v>287</v>
      </c>
      <c r="E89" s="226">
        <v>283</v>
      </c>
      <c r="F89" s="233">
        <f t="shared" si="1"/>
        <v>98.60627177700349</v>
      </c>
      <c r="G89" s="229">
        <v>-74.68694096601072</v>
      </c>
    </row>
    <row r="90" spans="1:7" ht="14.25">
      <c r="A90" s="87" t="s">
        <v>246</v>
      </c>
      <c r="B90" s="92">
        <v>41064</v>
      </c>
      <c r="C90" s="232">
        <v>32878</v>
      </c>
      <c r="D90" s="232">
        <v>41910</v>
      </c>
      <c r="E90" s="86">
        <v>41856</v>
      </c>
      <c r="F90" s="233">
        <f t="shared" si="1"/>
        <v>99.87115246957767</v>
      </c>
      <c r="G90" s="94">
        <v>1.928696668614845</v>
      </c>
    </row>
    <row r="91" spans="1:7" s="228" customFormat="1" ht="14.25">
      <c r="A91" s="224" t="s">
        <v>247</v>
      </c>
      <c r="B91" s="225">
        <v>2380</v>
      </c>
      <c r="C91" s="232">
        <v>1428</v>
      </c>
      <c r="D91" s="232">
        <v>2295</v>
      </c>
      <c r="E91" s="226">
        <v>2295</v>
      </c>
      <c r="F91" s="233">
        <f t="shared" si="1"/>
        <v>100</v>
      </c>
      <c r="G91" s="229">
        <v>-3.571428571428571</v>
      </c>
    </row>
    <row r="92" spans="1:7" s="228" customFormat="1" ht="14.25">
      <c r="A92" s="224" t="s">
        <v>248</v>
      </c>
      <c r="B92" s="225">
        <v>1736</v>
      </c>
      <c r="C92" s="232">
        <v>337</v>
      </c>
      <c r="D92" s="232">
        <v>1294</v>
      </c>
      <c r="E92" s="226">
        <v>1294</v>
      </c>
      <c r="F92" s="233">
        <f t="shared" si="1"/>
        <v>100</v>
      </c>
      <c r="G92" s="229">
        <v>-25.460829493087555</v>
      </c>
    </row>
    <row r="93" spans="1:7" s="228" customFormat="1" ht="14.25">
      <c r="A93" s="224" t="s">
        <v>249</v>
      </c>
      <c r="B93" s="225">
        <v>0</v>
      </c>
      <c r="C93" s="232">
        <v>0</v>
      </c>
      <c r="D93" s="232">
        <v>0</v>
      </c>
      <c r="E93" s="226">
        <v>0</v>
      </c>
      <c r="F93" s="233"/>
      <c r="G93" s="229">
        <v>0</v>
      </c>
    </row>
    <row r="94" spans="1:7" s="228" customFormat="1" ht="14.25">
      <c r="A94" s="224" t="s">
        <v>250</v>
      </c>
      <c r="B94" s="225">
        <v>22395</v>
      </c>
      <c r="C94" s="232">
        <v>18477</v>
      </c>
      <c r="D94" s="232">
        <v>21824</v>
      </c>
      <c r="E94" s="226">
        <v>21824</v>
      </c>
      <c r="F94" s="233">
        <f t="shared" si="1"/>
        <v>100</v>
      </c>
      <c r="G94" s="229">
        <v>-2.549676267023889</v>
      </c>
    </row>
    <row r="95" spans="1:7" s="228" customFormat="1" ht="14.25">
      <c r="A95" s="224" t="s">
        <v>251</v>
      </c>
      <c r="B95" s="225">
        <v>0</v>
      </c>
      <c r="C95" s="232">
        <v>0</v>
      </c>
      <c r="D95" s="232">
        <v>0</v>
      </c>
      <c r="E95" s="226">
        <v>0</v>
      </c>
      <c r="F95" s="233"/>
      <c r="G95" s="229">
        <v>0</v>
      </c>
    </row>
    <row r="96" spans="1:7" s="228" customFormat="1" ht="14.25">
      <c r="A96" s="224" t="s">
        <v>252</v>
      </c>
      <c r="B96" s="225">
        <v>1198</v>
      </c>
      <c r="C96" s="232">
        <v>371</v>
      </c>
      <c r="D96" s="232">
        <v>1591</v>
      </c>
      <c r="E96" s="226">
        <v>1591</v>
      </c>
      <c r="F96" s="233">
        <f t="shared" si="1"/>
        <v>100</v>
      </c>
      <c r="G96" s="229">
        <v>32.80467445742905</v>
      </c>
    </row>
    <row r="97" spans="1:7" s="228" customFormat="1" ht="14.25">
      <c r="A97" s="224" t="s">
        <v>253</v>
      </c>
      <c r="B97" s="225">
        <v>2237</v>
      </c>
      <c r="C97" s="232">
        <v>1627</v>
      </c>
      <c r="D97" s="232">
        <v>2297</v>
      </c>
      <c r="E97" s="226">
        <v>2297</v>
      </c>
      <c r="F97" s="233">
        <f t="shared" si="1"/>
        <v>100</v>
      </c>
      <c r="G97" s="229">
        <v>2.682163611980331</v>
      </c>
    </row>
    <row r="98" spans="1:7" s="228" customFormat="1" ht="14.25">
      <c r="A98" s="224" t="s">
        <v>254</v>
      </c>
      <c r="B98" s="225">
        <v>208</v>
      </c>
      <c r="C98" s="232">
        <v>250</v>
      </c>
      <c r="D98" s="232">
        <v>368</v>
      </c>
      <c r="E98" s="226">
        <v>314</v>
      </c>
      <c r="F98" s="233">
        <f t="shared" si="1"/>
        <v>85.32608695652173</v>
      </c>
      <c r="G98" s="229">
        <v>50.96153846153846</v>
      </c>
    </row>
    <row r="99" spans="1:7" s="228" customFormat="1" ht="14.25">
      <c r="A99" s="224" t="s">
        <v>255</v>
      </c>
      <c r="B99" s="225">
        <v>142</v>
      </c>
      <c r="C99" s="232">
        <v>136</v>
      </c>
      <c r="D99" s="232">
        <v>147</v>
      </c>
      <c r="E99" s="226">
        <v>147</v>
      </c>
      <c r="F99" s="233">
        <f t="shared" si="1"/>
        <v>100</v>
      </c>
      <c r="G99" s="229">
        <v>3.5211267605633805</v>
      </c>
    </row>
    <row r="100" spans="1:7" s="228" customFormat="1" ht="14.25">
      <c r="A100" s="224" t="s">
        <v>256</v>
      </c>
      <c r="B100" s="225">
        <v>623</v>
      </c>
      <c r="C100" s="232">
        <v>624</v>
      </c>
      <c r="D100" s="232">
        <v>1006</v>
      </c>
      <c r="E100" s="226">
        <v>1006</v>
      </c>
      <c r="F100" s="233">
        <f t="shared" si="1"/>
        <v>100</v>
      </c>
      <c r="G100" s="229">
        <v>61.47672552166934</v>
      </c>
    </row>
    <row r="101" spans="1:7" s="228" customFormat="1" ht="14.25">
      <c r="A101" s="224" t="s">
        <v>257</v>
      </c>
      <c r="B101" s="225">
        <v>0</v>
      </c>
      <c r="C101" s="232">
        <v>0</v>
      </c>
      <c r="D101" s="232">
        <v>0</v>
      </c>
      <c r="E101" s="226">
        <v>0</v>
      </c>
      <c r="F101" s="233"/>
      <c r="G101" s="229">
        <v>0</v>
      </c>
    </row>
    <row r="102" spans="1:7" s="228" customFormat="1" ht="14.25">
      <c r="A102" s="224" t="s">
        <v>258</v>
      </c>
      <c r="B102" s="225">
        <v>1773</v>
      </c>
      <c r="C102" s="232">
        <v>1453</v>
      </c>
      <c r="D102" s="232">
        <v>2800</v>
      </c>
      <c r="E102" s="226">
        <v>2800</v>
      </c>
      <c r="F102" s="233">
        <f t="shared" si="1"/>
        <v>100</v>
      </c>
      <c r="G102" s="229">
        <v>57.92442188381275</v>
      </c>
    </row>
    <row r="103" spans="1:7" s="228" customFormat="1" ht="14.25">
      <c r="A103" s="224" t="s">
        <v>259</v>
      </c>
      <c r="B103" s="225">
        <v>136</v>
      </c>
      <c r="C103" s="232">
        <v>196</v>
      </c>
      <c r="D103" s="232">
        <v>218</v>
      </c>
      <c r="E103" s="226">
        <v>218</v>
      </c>
      <c r="F103" s="233">
        <f t="shared" si="1"/>
        <v>100</v>
      </c>
      <c r="G103" s="229">
        <v>60.29411764705882</v>
      </c>
    </row>
    <row r="104" spans="1:7" s="228" customFormat="1" ht="14.25">
      <c r="A104" s="224" t="s">
        <v>854</v>
      </c>
      <c r="B104" s="225">
        <v>325</v>
      </c>
      <c r="C104" s="232">
        <v>594</v>
      </c>
      <c r="D104" s="232">
        <v>1080</v>
      </c>
      <c r="E104" s="226">
        <v>1080</v>
      </c>
      <c r="F104" s="233">
        <f t="shared" si="1"/>
        <v>100</v>
      </c>
      <c r="G104" s="229">
        <v>232.30769230769232</v>
      </c>
    </row>
    <row r="105" spans="1:7" s="228" customFormat="1" ht="14.25">
      <c r="A105" s="224" t="s">
        <v>260</v>
      </c>
      <c r="B105" s="225">
        <v>0</v>
      </c>
      <c r="C105" s="232">
        <v>0</v>
      </c>
      <c r="D105" s="232">
        <v>0</v>
      </c>
      <c r="E105" s="226">
        <v>0</v>
      </c>
      <c r="F105" s="233"/>
      <c r="G105" s="229">
        <v>0</v>
      </c>
    </row>
    <row r="106" spans="1:7" s="228" customFormat="1" ht="14.25">
      <c r="A106" s="224" t="s">
        <v>261</v>
      </c>
      <c r="B106" s="225">
        <v>225</v>
      </c>
      <c r="C106" s="232">
        <v>20</v>
      </c>
      <c r="D106" s="232">
        <v>0</v>
      </c>
      <c r="E106" s="226">
        <v>0</v>
      </c>
      <c r="F106" s="233"/>
      <c r="G106" s="229">
        <v>-100</v>
      </c>
    </row>
    <row r="107" spans="1:7" s="228" customFormat="1" ht="14.25">
      <c r="A107" s="224" t="s">
        <v>262</v>
      </c>
      <c r="B107" s="225">
        <v>7153</v>
      </c>
      <c r="C107" s="232">
        <v>7159</v>
      </c>
      <c r="D107" s="232">
        <v>6350</v>
      </c>
      <c r="E107" s="226">
        <v>6350</v>
      </c>
      <c r="F107" s="233">
        <f t="shared" si="1"/>
        <v>100</v>
      </c>
      <c r="G107" s="229">
        <v>-11.22605899622536</v>
      </c>
    </row>
    <row r="108" spans="1:7" s="228" customFormat="1" ht="14.25">
      <c r="A108" s="224" t="s">
        <v>263</v>
      </c>
      <c r="B108" s="225">
        <v>0</v>
      </c>
      <c r="C108" s="232">
        <v>0</v>
      </c>
      <c r="D108" s="232">
        <v>0</v>
      </c>
      <c r="E108" s="226">
        <v>0</v>
      </c>
      <c r="F108" s="233"/>
      <c r="G108" s="229">
        <v>0</v>
      </c>
    </row>
    <row r="109" spans="1:7" s="228" customFormat="1" ht="14.25">
      <c r="A109" s="224" t="s">
        <v>868</v>
      </c>
      <c r="B109" s="225">
        <v>69</v>
      </c>
      <c r="C109" s="232">
        <v>123</v>
      </c>
      <c r="D109" s="232">
        <v>254</v>
      </c>
      <c r="E109" s="226">
        <v>254</v>
      </c>
      <c r="F109" s="233">
        <f t="shared" si="1"/>
        <v>100</v>
      </c>
      <c r="G109" s="229">
        <v>268.1159420289855</v>
      </c>
    </row>
    <row r="110" spans="1:7" s="228" customFormat="1" ht="14.25">
      <c r="A110" s="224" t="s">
        <v>872</v>
      </c>
      <c r="B110" s="225">
        <v>464</v>
      </c>
      <c r="C110" s="232">
        <v>83</v>
      </c>
      <c r="D110" s="232">
        <v>386</v>
      </c>
      <c r="E110" s="226">
        <v>386</v>
      </c>
      <c r="F110" s="233">
        <f t="shared" si="1"/>
        <v>100</v>
      </c>
      <c r="G110" s="229">
        <v>-16.810344827586206</v>
      </c>
    </row>
    <row r="111" spans="1:7" ht="14.25">
      <c r="A111" s="87" t="s">
        <v>874</v>
      </c>
      <c r="B111" s="92">
        <v>38858</v>
      </c>
      <c r="C111" s="232">
        <v>32847</v>
      </c>
      <c r="D111" s="232">
        <v>38065</v>
      </c>
      <c r="E111" s="86">
        <v>38065</v>
      </c>
      <c r="F111" s="233">
        <f t="shared" si="1"/>
        <v>100</v>
      </c>
      <c r="G111" s="94">
        <v>-2.040763806680735</v>
      </c>
    </row>
    <row r="112" spans="1:7" s="228" customFormat="1" ht="14.25">
      <c r="A112" s="224" t="s">
        <v>875</v>
      </c>
      <c r="B112" s="225">
        <v>910</v>
      </c>
      <c r="C112" s="232">
        <v>495</v>
      </c>
      <c r="D112" s="232">
        <v>1033</v>
      </c>
      <c r="E112" s="226">
        <v>1033</v>
      </c>
      <c r="F112" s="233">
        <f t="shared" si="1"/>
        <v>100</v>
      </c>
      <c r="G112" s="229">
        <v>13.516483516483516</v>
      </c>
    </row>
    <row r="113" spans="1:7" s="228" customFormat="1" ht="14.25">
      <c r="A113" s="224" t="s">
        <v>264</v>
      </c>
      <c r="B113" s="225">
        <v>1387</v>
      </c>
      <c r="C113" s="232">
        <v>1167</v>
      </c>
      <c r="D113" s="232">
        <v>1575</v>
      </c>
      <c r="E113" s="226">
        <v>1575</v>
      </c>
      <c r="F113" s="233">
        <f t="shared" si="1"/>
        <v>100</v>
      </c>
      <c r="G113" s="229">
        <v>13.554434030281183</v>
      </c>
    </row>
    <row r="114" spans="1:7" s="228" customFormat="1" ht="14.25">
      <c r="A114" s="224" t="s">
        <v>265</v>
      </c>
      <c r="B114" s="225">
        <v>2899</v>
      </c>
      <c r="C114" s="232">
        <v>2228</v>
      </c>
      <c r="D114" s="232">
        <v>3044</v>
      </c>
      <c r="E114" s="226">
        <v>3044</v>
      </c>
      <c r="F114" s="233">
        <f t="shared" si="1"/>
        <v>100</v>
      </c>
      <c r="G114" s="229">
        <v>5.001724732666437</v>
      </c>
    </row>
    <row r="115" spans="1:7" s="228" customFormat="1" ht="14.25">
      <c r="A115" s="224" t="s">
        <v>266</v>
      </c>
      <c r="B115" s="225">
        <v>4366</v>
      </c>
      <c r="C115" s="232">
        <v>3431</v>
      </c>
      <c r="D115" s="232">
        <v>4615</v>
      </c>
      <c r="E115" s="226">
        <v>4615</v>
      </c>
      <c r="F115" s="233">
        <f t="shared" si="1"/>
        <v>100</v>
      </c>
      <c r="G115" s="229">
        <v>5.70316078790655</v>
      </c>
    </row>
    <row r="116" spans="1:7" s="228" customFormat="1" ht="14.25">
      <c r="A116" s="224" t="s">
        <v>267</v>
      </c>
      <c r="B116" s="225">
        <v>65</v>
      </c>
      <c r="C116" s="232">
        <v>0</v>
      </c>
      <c r="D116" s="232">
        <v>0</v>
      </c>
      <c r="E116" s="226">
        <v>0</v>
      </c>
      <c r="F116" s="233"/>
      <c r="G116" s="229">
        <v>-100</v>
      </c>
    </row>
    <row r="117" spans="1:7" s="228" customFormat="1" ht="14.25">
      <c r="A117" s="224" t="s">
        <v>268</v>
      </c>
      <c r="B117" s="225">
        <v>2400</v>
      </c>
      <c r="C117" s="232">
        <v>2071</v>
      </c>
      <c r="D117" s="232">
        <v>2980</v>
      </c>
      <c r="E117" s="226">
        <v>2980</v>
      </c>
      <c r="F117" s="233">
        <f t="shared" si="1"/>
        <v>100</v>
      </c>
      <c r="G117" s="229">
        <v>24.166666666666668</v>
      </c>
    </row>
    <row r="118" spans="1:7" s="228" customFormat="1" ht="14.25">
      <c r="A118" s="224" t="s">
        <v>269</v>
      </c>
      <c r="B118" s="225">
        <v>6816</v>
      </c>
      <c r="C118" s="232">
        <v>6058</v>
      </c>
      <c r="D118" s="232">
        <v>5462</v>
      </c>
      <c r="E118" s="226">
        <v>5462</v>
      </c>
      <c r="F118" s="233">
        <f t="shared" si="1"/>
        <v>100</v>
      </c>
      <c r="G118" s="229">
        <v>-19.865023474178404</v>
      </c>
    </row>
    <row r="119" spans="1:7" s="228" customFormat="1" ht="14.25">
      <c r="A119" s="224" t="s">
        <v>270</v>
      </c>
      <c r="B119" s="225">
        <v>16380</v>
      </c>
      <c r="C119" s="232">
        <v>16267</v>
      </c>
      <c r="D119" s="232">
        <v>17663</v>
      </c>
      <c r="E119" s="226">
        <v>17663</v>
      </c>
      <c r="F119" s="233">
        <f t="shared" si="1"/>
        <v>100</v>
      </c>
      <c r="G119" s="229">
        <v>7.832722832722832</v>
      </c>
    </row>
    <row r="120" spans="1:7" s="228" customFormat="1" ht="14.25">
      <c r="A120" s="224" t="s">
        <v>271</v>
      </c>
      <c r="B120" s="225">
        <v>481</v>
      </c>
      <c r="C120" s="232">
        <v>340</v>
      </c>
      <c r="D120" s="232">
        <v>517</v>
      </c>
      <c r="E120" s="226">
        <v>517</v>
      </c>
      <c r="F120" s="233">
        <f t="shared" si="1"/>
        <v>100</v>
      </c>
      <c r="G120" s="229">
        <v>7.484407484407485</v>
      </c>
    </row>
    <row r="121" spans="1:7" s="228" customFormat="1" ht="14.25">
      <c r="A121" s="224" t="s">
        <v>272</v>
      </c>
      <c r="B121" s="225">
        <v>79</v>
      </c>
      <c r="C121" s="232">
        <v>73</v>
      </c>
      <c r="D121" s="232">
        <v>77</v>
      </c>
      <c r="E121" s="226">
        <v>77</v>
      </c>
      <c r="F121" s="233">
        <f t="shared" si="1"/>
        <v>100</v>
      </c>
      <c r="G121" s="229">
        <v>-2.5316455696202533</v>
      </c>
    </row>
    <row r="122" spans="1:7" s="228" customFormat="1" ht="14.25">
      <c r="A122" s="224" t="s">
        <v>920</v>
      </c>
      <c r="B122" s="225">
        <v>0</v>
      </c>
      <c r="C122" s="232">
        <v>0</v>
      </c>
      <c r="D122" s="232">
        <v>122</v>
      </c>
      <c r="E122" s="226">
        <v>122</v>
      </c>
      <c r="F122" s="233">
        <f t="shared" si="1"/>
        <v>100</v>
      </c>
      <c r="G122" s="229">
        <v>0</v>
      </c>
    </row>
    <row r="123" spans="1:7" s="228" customFormat="1" ht="14.25">
      <c r="A123" s="224" t="s">
        <v>924</v>
      </c>
      <c r="B123" s="225">
        <v>0</v>
      </c>
      <c r="C123" s="232">
        <v>701</v>
      </c>
      <c r="D123" s="232">
        <v>699</v>
      </c>
      <c r="E123" s="226">
        <v>699</v>
      </c>
      <c r="F123" s="233">
        <f t="shared" si="1"/>
        <v>100</v>
      </c>
      <c r="G123" s="229">
        <v>0</v>
      </c>
    </row>
    <row r="124" spans="1:7" s="228" customFormat="1" ht="14.25">
      <c r="A124" s="224" t="s">
        <v>926</v>
      </c>
      <c r="B124" s="225">
        <v>3075</v>
      </c>
      <c r="C124" s="232">
        <v>16</v>
      </c>
      <c r="D124" s="232">
        <v>278</v>
      </c>
      <c r="E124" s="226">
        <v>278</v>
      </c>
      <c r="F124" s="233">
        <f t="shared" si="1"/>
        <v>100</v>
      </c>
      <c r="G124" s="229">
        <v>-90.95934959349593</v>
      </c>
    </row>
    <row r="125" spans="1:7" ht="14.25">
      <c r="A125" s="87" t="s">
        <v>273</v>
      </c>
      <c r="B125" s="92">
        <v>715</v>
      </c>
      <c r="C125" s="232">
        <v>347</v>
      </c>
      <c r="D125" s="232">
        <v>1628</v>
      </c>
      <c r="E125" s="86">
        <v>1628</v>
      </c>
      <c r="F125" s="233">
        <f t="shared" si="1"/>
        <v>100</v>
      </c>
      <c r="G125" s="94">
        <v>127.69230769230768</v>
      </c>
    </row>
    <row r="126" spans="1:7" s="228" customFormat="1" ht="14.25">
      <c r="A126" s="224" t="s">
        <v>274</v>
      </c>
      <c r="B126" s="225">
        <v>296</v>
      </c>
      <c r="C126" s="232">
        <v>304</v>
      </c>
      <c r="D126" s="232">
        <v>357</v>
      </c>
      <c r="E126" s="226">
        <v>357</v>
      </c>
      <c r="F126" s="233">
        <f t="shared" si="1"/>
        <v>100</v>
      </c>
      <c r="G126" s="229">
        <v>20.60810810810811</v>
      </c>
    </row>
    <row r="127" spans="1:7" s="228" customFormat="1" ht="14.25">
      <c r="A127" s="224" t="s">
        <v>275</v>
      </c>
      <c r="B127" s="225">
        <v>79</v>
      </c>
      <c r="C127" s="232">
        <v>11</v>
      </c>
      <c r="D127" s="232">
        <v>28</v>
      </c>
      <c r="E127" s="226">
        <v>28</v>
      </c>
      <c r="F127" s="233">
        <f t="shared" si="1"/>
        <v>100</v>
      </c>
      <c r="G127" s="229">
        <v>-64.55696202531645</v>
      </c>
    </row>
    <row r="128" spans="1:7" s="228" customFormat="1" ht="14.25">
      <c r="A128" s="224" t="s">
        <v>276</v>
      </c>
      <c r="B128" s="225">
        <v>110</v>
      </c>
      <c r="C128" s="232">
        <v>25</v>
      </c>
      <c r="D128" s="232">
        <v>1145</v>
      </c>
      <c r="E128" s="226">
        <v>1145</v>
      </c>
      <c r="F128" s="233">
        <f t="shared" si="1"/>
        <v>100</v>
      </c>
      <c r="G128" s="229">
        <v>940.9090909090909</v>
      </c>
    </row>
    <row r="129" spans="1:7" s="228" customFormat="1" ht="14.25">
      <c r="A129" s="224" t="s">
        <v>277</v>
      </c>
      <c r="B129" s="225">
        <v>0</v>
      </c>
      <c r="C129" s="232">
        <v>0</v>
      </c>
      <c r="D129" s="232">
        <v>33</v>
      </c>
      <c r="E129" s="226">
        <v>33</v>
      </c>
      <c r="F129" s="233">
        <f t="shared" si="1"/>
        <v>100</v>
      </c>
      <c r="G129" s="229">
        <v>0</v>
      </c>
    </row>
    <row r="130" spans="1:7" s="228" customFormat="1" ht="14.25">
      <c r="A130" s="224" t="s">
        <v>278</v>
      </c>
      <c r="B130" s="225">
        <v>2</v>
      </c>
      <c r="C130" s="232">
        <v>7</v>
      </c>
      <c r="D130" s="232">
        <v>11</v>
      </c>
      <c r="E130" s="226">
        <v>11</v>
      </c>
      <c r="F130" s="233">
        <f t="shared" si="1"/>
        <v>100</v>
      </c>
      <c r="G130" s="229">
        <v>450</v>
      </c>
    </row>
    <row r="131" spans="1:7" s="228" customFormat="1" ht="14.25">
      <c r="A131" s="224" t="s">
        <v>279</v>
      </c>
      <c r="B131" s="225">
        <v>60</v>
      </c>
      <c r="C131" s="232">
        <v>0</v>
      </c>
      <c r="D131" s="232">
        <v>0</v>
      </c>
      <c r="E131" s="226">
        <v>0</v>
      </c>
      <c r="F131" s="233"/>
      <c r="G131" s="229">
        <v>-100</v>
      </c>
    </row>
    <row r="132" spans="1:7" s="228" customFormat="1" ht="14.25">
      <c r="A132" s="224" t="s">
        <v>280</v>
      </c>
      <c r="B132" s="225">
        <v>88</v>
      </c>
      <c r="C132" s="232">
        <v>0</v>
      </c>
      <c r="D132" s="232">
        <v>54</v>
      </c>
      <c r="E132" s="226">
        <v>54</v>
      </c>
      <c r="F132" s="233">
        <f t="shared" si="1"/>
        <v>100</v>
      </c>
      <c r="G132" s="229">
        <v>-38.63636363636363</v>
      </c>
    </row>
    <row r="133" spans="1:7" s="228" customFormat="1" ht="14.25">
      <c r="A133" s="224" t="s">
        <v>281</v>
      </c>
      <c r="B133" s="225">
        <v>0</v>
      </c>
      <c r="C133" s="232">
        <v>0</v>
      </c>
      <c r="D133" s="232">
        <v>0</v>
      </c>
      <c r="E133" s="226">
        <v>0</v>
      </c>
      <c r="F133" s="233"/>
      <c r="G133" s="229">
        <v>0</v>
      </c>
    </row>
    <row r="134" spans="1:7" s="228" customFormat="1" ht="14.25">
      <c r="A134" s="224" t="s">
        <v>964</v>
      </c>
      <c r="B134" s="225">
        <v>0</v>
      </c>
      <c r="C134" s="232">
        <v>0</v>
      </c>
      <c r="D134" s="232">
        <v>0</v>
      </c>
      <c r="E134" s="226">
        <v>0</v>
      </c>
      <c r="F134" s="233"/>
      <c r="G134" s="229">
        <v>0</v>
      </c>
    </row>
    <row r="135" spans="1:7" s="228" customFormat="1" ht="14.25">
      <c r="A135" s="224" t="s">
        <v>966</v>
      </c>
      <c r="B135" s="225">
        <v>80</v>
      </c>
      <c r="C135" s="232">
        <v>0</v>
      </c>
      <c r="D135" s="232">
        <v>0</v>
      </c>
      <c r="E135" s="226">
        <v>0</v>
      </c>
      <c r="F135" s="233"/>
      <c r="G135" s="229">
        <v>-100</v>
      </c>
    </row>
    <row r="136" spans="1:7" s="228" customFormat="1" ht="14.25">
      <c r="A136" s="224" t="s">
        <v>282</v>
      </c>
      <c r="B136" s="225">
        <v>0</v>
      </c>
      <c r="C136" s="232">
        <v>0</v>
      </c>
      <c r="D136" s="232">
        <v>0</v>
      </c>
      <c r="E136" s="226">
        <v>0</v>
      </c>
      <c r="F136" s="233"/>
      <c r="G136" s="229">
        <v>0</v>
      </c>
    </row>
    <row r="137" spans="1:7" s="228" customFormat="1" ht="14.25">
      <c r="A137" s="224" t="s">
        <v>973</v>
      </c>
      <c r="B137" s="225">
        <v>0</v>
      </c>
      <c r="C137" s="232">
        <v>0</v>
      </c>
      <c r="D137" s="232">
        <v>0</v>
      </c>
      <c r="E137" s="226">
        <v>0</v>
      </c>
      <c r="F137" s="233"/>
      <c r="G137" s="229">
        <v>0</v>
      </c>
    </row>
    <row r="138" spans="1:7" s="228" customFormat="1" ht="14.25">
      <c r="A138" s="224" t="s">
        <v>975</v>
      </c>
      <c r="B138" s="225">
        <v>0</v>
      </c>
      <c r="C138" s="232">
        <v>0</v>
      </c>
      <c r="D138" s="232">
        <v>0</v>
      </c>
      <c r="E138" s="226">
        <v>0</v>
      </c>
      <c r="F138" s="233"/>
      <c r="G138" s="229">
        <v>0</v>
      </c>
    </row>
    <row r="139" spans="1:7" s="228" customFormat="1" ht="14.25">
      <c r="A139" s="224" t="s">
        <v>283</v>
      </c>
      <c r="B139" s="225">
        <v>0</v>
      </c>
      <c r="C139" s="232">
        <v>0</v>
      </c>
      <c r="D139" s="232">
        <v>0</v>
      </c>
      <c r="E139" s="226">
        <v>0</v>
      </c>
      <c r="F139" s="233"/>
      <c r="G139" s="229">
        <v>0</v>
      </c>
    </row>
    <row r="140" spans="1:7" s="228" customFormat="1" ht="14.25">
      <c r="A140" s="224" t="s">
        <v>986</v>
      </c>
      <c r="B140" s="225">
        <v>0</v>
      </c>
      <c r="C140" s="232">
        <v>0</v>
      </c>
      <c r="D140" s="232">
        <v>0</v>
      </c>
      <c r="E140" s="226">
        <v>0</v>
      </c>
      <c r="F140" s="233"/>
      <c r="G140" s="229">
        <v>0</v>
      </c>
    </row>
    <row r="141" spans="1:7" ht="14.25">
      <c r="A141" s="87" t="s">
        <v>284</v>
      </c>
      <c r="B141" s="92">
        <v>15758</v>
      </c>
      <c r="C141" s="232">
        <v>2345</v>
      </c>
      <c r="D141" s="232">
        <v>44478</v>
      </c>
      <c r="E141" s="86">
        <v>44478</v>
      </c>
      <c r="F141" s="233">
        <f aca="true" t="shared" si="2" ref="F133:F196">E141/D141*100</f>
        <v>100</v>
      </c>
      <c r="G141" s="94">
        <v>182.25663155222745</v>
      </c>
    </row>
    <row r="142" spans="1:7" s="228" customFormat="1" ht="14.25">
      <c r="A142" s="224" t="s">
        <v>285</v>
      </c>
      <c r="B142" s="225">
        <v>1300</v>
      </c>
      <c r="C142" s="232">
        <v>670</v>
      </c>
      <c r="D142" s="232">
        <v>22682</v>
      </c>
      <c r="E142" s="226">
        <v>22682</v>
      </c>
      <c r="F142" s="233">
        <f t="shared" si="2"/>
        <v>100</v>
      </c>
      <c r="G142" s="229">
        <v>1644.7692307692307</v>
      </c>
    </row>
    <row r="143" spans="1:7" s="228" customFormat="1" ht="14.25">
      <c r="A143" s="224" t="s">
        <v>995</v>
      </c>
      <c r="B143" s="225">
        <v>0</v>
      </c>
      <c r="C143" s="232">
        <v>68</v>
      </c>
      <c r="D143" s="232">
        <v>127</v>
      </c>
      <c r="E143" s="226">
        <v>127</v>
      </c>
      <c r="F143" s="233">
        <f t="shared" si="2"/>
        <v>100</v>
      </c>
      <c r="G143" s="229">
        <v>0</v>
      </c>
    </row>
    <row r="144" spans="1:7" s="228" customFormat="1" ht="14.25">
      <c r="A144" s="224" t="s">
        <v>286</v>
      </c>
      <c r="B144" s="225">
        <v>2982</v>
      </c>
      <c r="C144" s="232">
        <v>206</v>
      </c>
      <c r="D144" s="232">
        <v>4106</v>
      </c>
      <c r="E144" s="226">
        <v>4106</v>
      </c>
      <c r="F144" s="233">
        <f t="shared" si="2"/>
        <v>100</v>
      </c>
      <c r="G144" s="229">
        <v>37.692823608316566</v>
      </c>
    </row>
    <row r="145" spans="1:7" s="228" customFormat="1" ht="14.25">
      <c r="A145" s="224" t="s">
        <v>999</v>
      </c>
      <c r="B145" s="225">
        <v>1615</v>
      </c>
      <c r="C145" s="232">
        <v>1201</v>
      </c>
      <c r="D145" s="232">
        <v>1633</v>
      </c>
      <c r="E145" s="226">
        <v>1633</v>
      </c>
      <c r="F145" s="233">
        <f t="shared" si="2"/>
        <v>100</v>
      </c>
      <c r="G145" s="229">
        <v>1.1145510835913313</v>
      </c>
    </row>
    <row r="146" spans="1:7" s="228" customFormat="1" ht="14.25">
      <c r="A146" s="224" t="s">
        <v>1001</v>
      </c>
      <c r="B146" s="225">
        <v>0</v>
      </c>
      <c r="C146" s="232">
        <v>0</v>
      </c>
      <c r="D146" s="232">
        <v>0</v>
      </c>
      <c r="E146" s="226">
        <v>0</v>
      </c>
      <c r="F146" s="233"/>
      <c r="G146" s="229">
        <v>0</v>
      </c>
    </row>
    <row r="147" spans="1:7" s="228" customFormat="1" ht="14.25">
      <c r="A147" s="224" t="s">
        <v>1003</v>
      </c>
      <c r="B147" s="225">
        <v>9861</v>
      </c>
      <c r="C147" s="232">
        <v>200</v>
      </c>
      <c r="D147" s="232">
        <v>15930</v>
      </c>
      <c r="E147" s="226">
        <v>15930</v>
      </c>
      <c r="F147" s="233">
        <f t="shared" si="2"/>
        <v>100</v>
      </c>
      <c r="G147" s="229">
        <v>61.54548220261636</v>
      </c>
    </row>
    <row r="148" spans="1:7" ht="14.25">
      <c r="A148" s="87" t="s">
        <v>287</v>
      </c>
      <c r="B148" s="92">
        <v>55899</v>
      </c>
      <c r="C148" s="232">
        <v>19693</v>
      </c>
      <c r="D148" s="232">
        <v>54976</v>
      </c>
      <c r="E148" s="86">
        <v>52333</v>
      </c>
      <c r="F148" s="233">
        <f t="shared" si="2"/>
        <v>95.19244761350407</v>
      </c>
      <c r="G148" s="94">
        <v>-6.3793627792983765</v>
      </c>
    </row>
    <row r="149" spans="1:7" s="228" customFormat="1" ht="14.25">
      <c r="A149" s="224" t="s">
        <v>288</v>
      </c>
      <c r="B149" s="225">
        <v>21007</v>
      </c>
      <c r="C149" s="232">
        <v>7616</v>
      </c>
      <c r="D149" s="232">
        <v>21453</v>
      </c>
      <c r="E149" s="226">
        <v>18839</v>
      </c>
      <c r="F149" s="233">
        <f t="shared" si="2"/>
        <v>87.81522397799841</v>
      </c>
      <c r="G149" s="229">
        <v>-10.320369400675965</v>
      </c>
    </row>
    <row r="150" spans="1:7" s="228" customFormat="1" ht="14.25">
      <c r="A150" s="224" t="s">
        <v>1025</v>
      </c>
      <c r="B150" s="225">
        <v>2566</v>
      </c>
      <c r="C150" s="232">
        <v>2407</v>
      </c>
      <c r="D150" s="232">
        <v>2841</v>
      </c>
      <c r="E150" s="226">
        <v>2841</v>
      </c>
      <c r="F150" s="233">
        <f t="shared" si="2"/>
        <v>100</v>
      </c>
      <c r="G150" s="229">
        <v>10.717069368667186</v>
      </c>
    </row>
    <row r="151" spans="1:7" s="228" customFormat="1" ht="14.25">
      <c r="A151" s="224" t="s">
        <v>289</v>
      </c>
      <c r="B151" s="225">
        <v>11968</v>
      </c>
      <c r="C151" s="232">
        <v>1937</v>
      </c>
      <c r="D151" s="232">
        <v>5727</v>
      </c>
      <c r="E151" s="226">
        <v>5727</v>
      </c>
      <c r="F151" s="233">
        <f t="shared" si="2"/>
        <v>100</v>
      </c>
      <c r="G151" s="229">
        <v>-52.14739304812834</v>
      </c>
    </row>
    <row r="152" spans="1:7" s="228" customFormat="1" ht="14.25">
      <c r="A152" s="224" t="s">
        <v>290</v>
      </c>
      <c r="B152" s="225">
        <v>0</v>
      </c>
      <c r="C152" s="232">
        <v>0</v>
      </c>
      <c r="D152" s="232">
        <v>0</v>
      </c>
      <c r="E152" s="226">
        <v>0</v>
      </c>
      <c r="F152" s="233"/>
      <c r="G152" s="229">
        <v>0</v>
      </c>
    </row>
    <row r="153" spans="1:7" s="228" customFormat="1" ht="14.25">
      <c r="A153" s="224" t="s">
        <v>291</v>
      </c>
      <c r="B153" s="225">
        <v>11931</v>
      </c>
      <c r="C153" s="232">
        <v>6549</v>
      </c>
      <c r="D153" s="232">
        <v>13690</v>
      </c>
      <c r="E153" s="226">
        <v>13690</v>
      </c>
      <c r="F153" s="233">
        <f t="shared" si="2"/>
        <v>100</v>
      </c>
      <c r="G153" s="229">
        <v>14.743106193948538</v>
      </c>
    </row>
    <row r="154" spans="1:7" s="228" customFormat="1" ht="14.25">
      <c r="A154" s="224" t="s">
        <v>292</v>
      </c>
      <c r="B154" s="225">
        <v>1133</v>
      </c>
      <c r="C154" s="232">
        <v>0</v>
      </c>
      <c r="D154" s="232">
        <v>90</v>
      </c>
      <c r="E154" s="226">
        <v>90</v>
      </c>
      <c r="F154" s="233">
        <f t="shared" si="2"/>
        <v>100</v>
      </c>
      <c r="G154" s="229">
        <v>-92.05648720211828</v>
      </c>
    </row>
    <row r="155" spans="1:7" s="228" customFormat="1" ht="14.25">
      <c r="A155" s="224" t="s">
        <v>293</v>
      </c>
      <c r="B155" s="225">
        <v>4209</v>
      </c>
      <c r="C155" s="232">
        <v>0</v>
      </c>
      <c r="D155" s="232">
        <v>3377</v>
      </c>
      <c r="E155" s="226">
        <v>3377</v>
      </c>
      <c r="F155" s="233">
        <f t="shared" si="2"/>
        <v>100</v>
      </c>
      <c r="G155" s="229">
        <v>-19.767165597529104</v>
      </c>
    </row>
    <row r="156" spans="1:7" s="228" customFormat="1" ht="14.25">
      <c r="A156" s="224" t="s">
        <v>294</v>
      </c>
      <c r="B156" s="225">
        <v>2351</v>
      </c>
      <c r="C156" s="232">
        <v>1184</v>
      </c>
      <c r="D156" s="232">
        <v>1552</v>
      </c>
      <c r="E156" s="226">
        <v>1523</v>
      </c>
      <c r="F156" s="233">
        <f t="shared" si="2"/>
        <v>98.13144329896907</v>
      </c>
      <c r="G156" s="229">
        <v>-35.2190557209698</v>
      </c>
    </row>
    <row r="157" spans="1:7" s="228" customFormat="1" ht="14.25">
      <c r="A157" s="224" t="s">
        <v>295</v>
      </c>
      <c r="B157" s="225">
        <v>0</v>
      </c>
      <c r="C157" s="232">
        <v>0</v>
      </c>
      <c r="D157" s="232">
        <v>18</v>
      </c>
      <c r="E157" s="226">
        <v>18</v>
      </c>
      <c r="F157" s="233">
        <f t="shared" si="2"/>
        <v>100</v>
      </c>
      <c r="G157" s="229">
        <v>0</v>
      </c>
    </row>
    <row r="158" spans="1:7" s="228" customFormat="1" ht="14.25">
      <c r="A158" s="224" t="s">
        <v>1100</v>
      </c>
      <c r="B158" s="225">
        <v>734</v>
      </c>
      <c r="C158" s="232">
        <v>0</v>
      </c>
      <c r="D158" s="232">
        <v>6228</v>
      </c>
      <c r="E158" s="226">
        <v>6228</v>
      </c>
      <c r="F158" s="233">
        <f t="shared" si="2"/>
        <v>100</v>
      </c>
      <c r="G158" s="229">
        <v>748.5013623978202</v>
      </c>
    </row>
    <row r="159" spans="1:7" ht="14.25">
      <c r="A159" s="87" t="s">
        <v>296</v>
      </c>
      <c r="B159" s="92">
        <v>3782</v>
      </c>
      <c r="C159" s="232">
        <v>1695</v>
      </c>
      <c r="D159" s="232">
        <v>2853</v>
      </c>
      <c r="E159" s="86">
        <v>2853</v>
      </c>
      <c r="F159" s="233">
        <f t="shared" si="2"/>
        <v>100</v>
      </c>
      <c r="G159" s="94">
        <v>-24.5637228979376</v>
      </c>
    </row>
    <row r="160" spans="1:7" s="228" customFormat="1" ht="14.25">
      <c r="A160" s="224" t="s">
        <v>297</v>
      </c>
      <c r="B160" s="225">
        <v>2401</v>
      </c>
      <c r="C160" s="232">
        <v>1582</v>
      </c>
      <c r="D160" s="232">
        <v>2500</v>
      </c>
      <c r="E160" s="226">
        <v>2500</v>
      </c>
      <c r="F160" s="233">
        <f t="shared" si="2"/>
        <v>100</v>
      </c>
      <c r="G160" s="229">
        <v>4.123281965847563</v>
      </c>
    </row>
    <row r="161" spans="1:7" s="228" customFormat="1" ht="14.25">
      <c r="A161" s="224" t="s">
        <v>298</v>
      </c>
      <c r="B161" s="225">
        <v>0</v>
      </c>
      <c r="C161" s="232">
        <v>0</v>
      </c>
      <c r="D161" s="232">
        <v>0</v>
      </c>
      <c r="E161" s="226">
        <v>0</v>
      </c>
      <c r="F161" s="233"/>
      <c r="G161" s="229">
        <v>0</v>
      </c>
    </row>
    <row r="162" spans="1:7" s="228" customFormat="1" ht="14.25">
      <c r="A162" s="224" t="s">
        <v>299</v>
      </c>
      <c r="B162" s="225">
        <v>0</v>
      </c>
      <c r="C162" s="232">
        <v>0</v>
      </c>
      <c r="D162" s="232">
        <v>0</v>
      </c>
      <c r="E162" s="226">
        <v>0</v>
      </c>
      <c r="F162" s="233"/>
      <c r="G162" s="229">
        <v>0</v>
      </c>
    </row>
    <row r="163" spans="1:7" s="228" customFormat="1" ht="14.25">
      <c r="A163" s="224" t="s">
        <v>300</v>
      </c>
      <c r="B163" s="225">
        <v>255</v>
      </c>
      <c r="C163" s="232">
        <v>0</v>
      </c>
      <c r="D163" s="232">
        <v>240</v>
      </c>
      <c r="E163" s="226">
        <v>240</v>
      </c>
      <c r="F163" s="233">
        <f t="shared" si="2"/>
        <v>100</v>
      </c>
      <c r="G163" s="229">
        <v>-5.88235294117647</v>
      </c>
    </row>
    <row r="164" spans="1:7" s="228" customFormat="1" ht="14.25">
      <c r="A164" s="224" t="s">
        <v>301</v>
      </c>
      <c r="B164" s="225">
        <v>0</v>
      </c>
      <c r="C164" s="232">
        <v>0</v>
      </c>
      <c r="D164" s="232">
        <v>0</v>
      </c>
      <c r="E164" s="226">
        <v>0</v>
      </c>
      <c r="F164" s="233"/>
      <c r="G164" s="229">
        <v>0</v>
      </c>
    </row>
    <row r="165" spans="1:7" s="228" customFormat="1" ht="14.25">
      <c r="A165" s="224" t="s">
        <v>302</v>
      </c>
      <c r="B165" s="225">
        <v>1062</v>
      </c>
      <c r="C165" s="232">
        <v>113</v>
      </c>
      <c r="D165" s="232">
        <v>113</v>
      </c>
      <c r="E165" s="226">
        <v>113</v>
      </c>
      <c r="F165" s="233">
        <f t="shared" si="2"/>
        <v>100</v>
      </c>
      <c r="G165" s="229">
        <v>-89.35969868173258</v>
      </c>
    </row>
    <row r="166" spans="1:7" s="228" customFormat="1" ht="14.25">
      <c r="A166" s="224" t="s">
        <v>1144</v>
      </c>
      <c r="B166" s="225">
        <v>64</v>
      </c>
      <c r="C166" s="232">
        <v>0</v>
      </c>
      <c r="D166" s="232">
        <v>0</v>
      </c>
      <c r="E166" s="226">
        <v>0</v>
      </c>
      <c r="F166" s="233"/>
      <c r="G166" s="229">
        <v>-100</v>
      </c>
    </row>
    <row r="167" spans="1:7" ht="14.25">
      <c r="A167" s="87" t="s">
        <v>303</v>
      </c>
      <c r="B167" s="92">
        <v>1401</v>
      </c>
      <c r="C167" s="232">
        <v>0</v>
      </c>
      <c r="D167" s="232">
        <v>800</v>
      </c>
      <c r="E167" s="86">
        <v>800</v>
      </c>
      <c r="F167" s="233">
        <f t="shared" si="2"/>
        <v>100</v>
      </c>
      <c r="G167" s="94">
        <v>-42.89793004996431</v>
      </c>
    </row>
    <row r="168" spans="1:7" s="228" customFormat="1" ht="14.25">
      <c r="A168" s="224" t="s">
        <v>304</v>
      </c>
      <c r="B168" s="225">
        <v>0</v>
      </c>
      <c r="C168" s="232">
        <v>0</v>
      </c>
      <c r="D168" s="232">
        <v>0</v>
      </c>
      <c r="E168" s="226">
        <v>0</v>
      </c>
      <c r="F168" s="233"/>
      <c r="G168" s="229">
        <v>0</v>
      </c>
    </row>
    <row r="169" spans="1:7" s="228" customFormat="1" ht="14.25">
      <c r="A169" s="224" t="s">
        <v>305</v>
      </c>
      <c r="B169" s="225">
        <v>0</v>
      </c>
      <c r="C169" s="232">
        <v>0</v>
      </c>
      <c r="D169" s="232">
        <v>690</v>
      </c>
      <c r="E169" s="226">
        <v>690</v>
      </c>
      <c r="F169" s="233">
        <f t="shared" si="2"/>
        <v>100</v>
      </c>
      <c r="G169" s="229">
        <v>0</v>
      </c>
    </row>
    <row r="170" spans="1:7" s="228" customFormat="1" ht="14.25">
      <c r="A170" s="224" t="s">
        <v>306</v>
      </c>
      <c r="B170" s="225">
        <v>0</v>
      </c>
      <c r="C170" s="232">
        <v>0</v>
      </c>
      <c r="D170" s="232">
        <v>0</v>
      </c>
      <c r="E170" s="226">
        <v>0</v>
      </c>
      <c r="F170" s="233"/>
      <c r="G170" s="229">
        <v>0</v>
      </c>
    </row>
    <row r="171" spans="1:7" s="228" customFormat="1" ht="14.25">
      <c r="A171" s="224" t="s">
        <v>307</v>
      </c>
      <c r="B171" s="225">
        <v>0</v>
      </c>
      <c r="C171" s="232">
        <v>0</v>
      </c>
      <c r="D171" s="232">
        <v>0</v>
      </c>
      <c r="E171" s="226">
        <v>0</v>
      </c>
      <c r="F171" s="233"/>
      <c r="G171" s="229">
        <v>0</v>
      </c>
    </row>
    <row r="172" spans="1:7" s="228" customFormat="1" ht="14.25">
      <c r="A172" s="224" t="s">
        <v>308</v>
      </c>
      <c r="B172" s="225">
        <v>0</v>
      </c>
      <c r="C172" s="232">
        <v>0</v>
      </c>
      <c r="D172" s="232">
        <v>0</v>
      </c>
      <c r="E172" s="226">
        <v>0</v>
      </c>
      <c r="F172" s="233"/>
      <c r="G172" s="229">
        <v>0</v>
      </c>
    </row>
    <row r="173" spans="1:7" s="228" customFormat="1" ht="14.25">
      <c r="A173" s="224" t="s">
        <v>309</v>
      </c>
      <c r="B173" s="225">
        <v>0</v>
      </c>
      <c r="C173" s="232">
        <v>0</v>
      </c>
      <c r="D173" s="232">
        <v>0</v>
      </c>
      <c r="E173" s="226">
        <v>0</v>
      </c>
      <c r="F173" s="233"/>
      <c r="G173" s="229">
        <v>0</v>
      </c>
    </row>
    <row r="174" spans="1:7" s="228" customFormat="1" ht="14.25">
      <c r="A174" s="224" t="s">
        <v>1181</v>
      </c>
      <c r="B174" s="225">
        <v>1401</v>
      </c>
      <c r="C174" s="232">
        <v>0</v>
      </c>
      <c r="D174" s="232">
        <v>110</v>
      </c>
      <c r="E174" s="226">
        <v>110</v>
      </c>
      <c r="F174" s="233">
        <f t="shared" si="2"/>
        <v>100</v>
      </c>
      <c r="G174" s="229">
        <v>-92.1484653818701</v>
      </c>
    </row>
    <row r="175" spans="1:7" ht="14.25">
      <c r="A175" s="87" t="s">
        <v>310</v>
      </c>
      <c r="B175" s="92">
        <v>1281</v>
      </c>
      <c r="C175" s="232">
        <v>147</v>
      </c>
      <c r="D175" s="232">
        <v>553</v>
      </c>
      <c r="E175" s="86">
        <v>553</v>
      </c>
      <c r="F175" s="233">
        <f t="shared" si="2"/>
        <v>100</v>
      </c>
      <c r="G175" s="94">
        <v>-56.830601092896174</v>
      </c>
    </row>
    <row r="176" spans="1:7" s="228" customFormat="1" ht="14.25">
      <c r="A176" s="224" t="s">
        <v>311</v>
      </c>
      <c r="B176" s="225">
        <v>1120</v>
      </c>
      <c r="C176" s="232">
        <v>147</v>
      </c>
      <c r="D176" s="232">
        <v>353</v>
      </c>
      <c r="E176" s="226">
        <v>353</v>
      </c>
      <c r="F176" s="233">
        <f t="shared" si="2"/>
        <v>100</v>
      </c>
      <c r="G176" s="229">
        <v>-68.48214285714286</v>
      </c>
    </row>
    <row r="177" spans="1:7" s="228" customFormat="1" ht="14.25">
      <c r="A177" s="224" t="s">
        <v>312</v>
      </c>
      <c r="B177" s="225">
        <v>0</v>
      </c>
      <c r="C177" s="232">
        <v>0</v>
      </c>
      <c r="D177" s="232">
        <v>200</v>
      </c>
      <c r="E177" s="226">
        <v>200</v>
      </c>
      <c r="F177" s="233">
        <f t="shared" si="2"/>
        <v>100</v>
      </c>
      <c r="G177" s="229">
        <v>0</v>
      </c>
    </row>
    <row r="178" spans="1:7" s="228" customFormat="1" ht="14.25">
      <c r="A178" s="224" t="s">
        <v>1194</v>
      </c>
      <c r="B178" s="225">
        <v>161</v>
      </c>
      <c r="C178" s="232">
        <v>0</v>
      </c>
      <c r="D178" s="232">
        <v>0</v>
      </c>
      <c r="E178" s="226">
        <v>0</v>
      </c>
      <c r="F178" s="233"/>
      <c r="G178" s="229">
        <v>-100</v>
      </c>
    </row>
    <row r="179" spans="1:7" ht="14.25">
      <c r="A179" s="87" t="s">
        <v>313</v>
      </c>
      <c r="B179" s="92">
        <v>5</v>
      </c>
      <c r="C179" s="232">
        <v>0</v>
      </c>
      <c r="D179" s="232">
        <v>30</v>
      </c>
      <c r="E179" s="86">
        <v>30</v>
      </c>
      <c r="F179" s="233">
        <f t="shared" si="2"/>
        <v>100</v>
      </c>
      <c r="G179" s="94">
        <v>500</v>
      </c>
    </row>
    <row r="180" spans="1:7" s="228" customFormat="1" ht="14.25">
      <c r="A180" s="224" t="s">
        <v>314</v>
      </c>
      <c r="B180" s="225">
        <v>0</v>
      </c>
      <c r="C180" s="232">
        <v>0</v>
      </c>
      <c r="D180" s="232">
        <v>0</v>
      </c>
      <c r="E180" s="226">
        <v>0</v>
      </c>
      <c r="F180" s="233"/>
      <c r="G180" s="229">
        <v>0</v>
      </c>
    </row>
    <row r="181" spans="1:7" s="228" customFormat="1" ht="14.25">
      <c r="A181" s="224" t="s">
        <v>315</v>
      </c>
      <c r="B181" s="225">
        <v>0</v>
      </c>
      <c r="C181" s="232">
        <v>0</v>
      </c>
      <c r="D181" s="232">
        <v>0</v>
      </c>
      <c r="E181" s="226">
        <v>0</v>
      </c>
      <c r="F181" s="233"/>
      <c r="G181" s="229">
        <v>0</v>
      </c>
    </row>
    <row r="182" spans="1:7" s="228" customFormat="1" ht="14.25">
      <c r="A182" s="224" t="s">
        <v>316</v>
      </c>
      <c r="B182" s="225">
        <v>5</v>
      </c>
      <c r="C182" s="232">
        <v>0</v>
      </c>
      <c r="D182" s="232">
        <v>30</v>
      </c>
      <c r="E182" s="226">
        <v>30</v>
      </c>
      <c r="F182" s="233">
        <f t="shared" si="2"/>
        <v>100</v>
      </c>
      <c r="G182" s="229">
        <v>500</v>
      </c>
    </row>
    <row r="183" spans="1:7" s="228" customFormat="1" ht="14.25">
      <c r="A183" s="224" t="s">
        <v>317</v>
      </c>
      <c r="B183" s="225">
        <v>0</v>
      </c>
      <c r="C183" s="232">
        <v>0</v>
      </c>
      <c r="D183" s="232">
        <v>0</v>
      </c>
      <c r="E183" s="226">
        <v>0</v>
      </c>
      <c r="F183" s="233"/>
      <c r="G183" s="229">
        <v>0</v>
      </c>
    </row>
    <row r="184" spans="1:7" s="228" customFormat="1" ht="14.25">
      <c r="A184" s="224" t="s">
        <v>1215</v>
      </c>
      <c r="B184" s="225">
        <v>0</v>
      </c>
      <c r="C184" s="232">
        <v>0</v>
      </c>
      <c r="D184" s="232">
        <v>0</v>
      </c>
      <c r="E184" s="226">
        <v>0</v>
      </c>
      <c r="F184" s="233"/>
      <c r="G184" s="229">
        <v>0</v>
      </c>
    </row>
    <row r="185" spans="1:7" ht="14.25">
      <c r="A185" s="87" t="s">
        <v>318</v>
      </c>
      <c r="B185" s="92">
        <v>0</v>
      </c>
      <c r="C185" s="232">
        <v>0</v>
      </c>
      <c r="D185" s="232">
        <v>0</v>
      </c>
      <c r="E185" s="86">
        <v>0</v>
      </c>
      <c r="F185" s="233"/>
      <c r="G185" s="94">
        <v>0</v>
      </c>
    </row>
    <row r="186" spans="1:7" s="228" customFormat="1" ht="14.25">
      <c r="A186" s="224" t="s">
        <v>319</v>
      </c>
      <c r="B186" s="225"/>
      <c r="C186" s="232">
        <v>0</v>
      </c>
      <c r="D186" s="232">
        <v>0</v>
      </c>
      <c r="E186" s="226">
        <v>0</v>
      </c>
      <c r="F186" s="233"/>
      <c r="G186" s="229">
        <v>0</v>
      </c>
    </row>
    <row r="187" spans="1:7" s="228" customFormat="1" ht="14.25">
      <c r="A187" s="224" t="s">
        <v>320</v>
      </c>
      <c r="B187" s="225"/>
      <c r="C187" s="232">
        <v>0</v>
      </c>
      <c r="D187" s="232">
        <v>0</v>
      </c>
      <c r="E187" s="226">
        <v>0</v>
      </c>
      <c r="F187" s="233"/>
      <c r="G187" s="229">
        <v>0</v>
      </c>
    </row>
    <row r="188" spans="1:7" s="228" customFormat="1" ht="14.25">
      <c r="A188" s="224" t="s">
        <v>321</v>
      </c>
      <c r="B188" s="225"/>
      <c r="C188" s="232">
        <v>0</v>
      </c>
      <c r="D188" s="232">
        <v>0</v>
      </c>
      <c r="E188" s="226">
        <v>0</v>
      </c>
      <c r="F188" s="233"/>
      <c r="G188" s="229">
        <v>0</v>
      </c>
    </row>
    <row r="189" spans="1:7" s="228" customFormat="1" ht="14.25">
      <c r="A189" s="224" t="s">
        <v>322</v>
      </c>
      <c r="B189" s="225"/>
      <c r="C189" s="232">
        <v>0</v>
      </c>
      <c r="D189" s="232">
        <v>0</v>
      </c>
      <c r="E189" s="226">
        <v>0</v>
      </c>
      <c r="F189" s="233"/>
      <c r="G189" s="229">
        <v>0</v>
      </c>
    </row>
    <row r="190" spans="1:7" s="228" customFormat="1" ht="14.25">
      <c r="A190" s="224" t="s">
        <v>323</v>
      </c>
      <c r="B190" s="225"/>
      <c r="C190" s="232">
        <v>0</v>
      </c>
      <c r="D190" s="232">
        <v>0</v>
      </c>
      <c r="E190" s="226">
        <v>0</v>
      </c>
      <c r="F190" s="233"/>
      <c r="G190" s="229">
        <v>0</v>
      </c>
    </row>
    <row r="191" spans="1:7" s="228" customFormat="1" ht="14.25">
      <c r="A191" s="224" t="s">
        <v>288</v>
      </c>
      <c r="B191" s="225"/>
      <c r="C191" s="232">
        <v>0</v>
      </c>
      <c r="D191" s="232">
        <v>0</v>
      </c>
      <c r="E191" s="226">
        <v>0</v>
      </c>
      <c r="F191" s="233"/>
      <c r="G191" s="229">
        <v>0</v>
      </c>
    </row>
    <row r="192" spans="1:7" s="228" customFormat="1" ht="14.25">
      <c r="A192" s="224" t="s">
        <v>324</v>
      </c>
      <c r="B192" s="225"/>
      <c r="C192" s="232">
        <v>0</v>
      </c>
      <c r="D192" s="232">
        <v>0</v>
      </c>
      <c r="E192" s="226">
        <v>0</v>
      </c>
      <c r="F192" s="233"/>
      <c r="G192" s="229">
        <v>0</v>
      </c>
    </row>
    <row r="193" spans="1:7" s="228" customFormat="1" ht="14.25">
      <c r="A193" s="224" t="s">
        <v>325</v>
      </c>
      <c r="B193" s="225"/>
      <c r="C193" s="232">
        <v>0</v>
      </c>
      <c r="D193" s="232">
        <v>0</v>
      </c>
      <c r="E193" s="226">
        <v>0</v>
      </c>
      <c r="F193" s="233"/>
      <c r="G193" s="229">
        <v>0</v>
      </c>
    </row>
    <row r="194" spans="1:7" s="228" customFormat="1" ht="14.25">
      <c r="A194" s="224" t="s">
        <v>326</v>
      </c>
      <c r="B194" s="225"/>
      <c r="C194" s="232">
        <v>0</v>
      </c>
      <c r="D194" s="232">
        <v>0</v>
      </c>
      <c r="E194" s="226">
        <v>0</v>
      </c>
      <c r="F194" s="233"/>
      <c r="G194" s="229">
        <v>0</v>
      </c>
    </row>
    <row r="195" spans="1:7" ht="14.25">
      <c r="A195" s="87" t="s">
        <v>1217</v>
      </c>
      <c r="B195" s="92">
        <v>15381</v>
      </c>
      <c r="C195" s="232">
        <v>468</v>
      </c>
      <c r="D195" s="232">
        <v>8742</v>
      </c>
      <c r="E195" s="86">
        <v>8742</v>
      </c>
      <c r="F195" s="233">
        <f t="shared" si="2"/>
        <v>100</v>
      </c>
      <c r="G195" s="94">
        <v>-43.163643456212206</v>
      </c>
    </row>
    <row r="196" spans="1:7" s="228" customFormat="1" ht="14.25">
      <c r="A196" s="224" t="s">
        <v>1218</v>
      </c>
      <c r="B196" s="225">
        <v>15295</v>
      </c>
      <c r="C196" s="232">
        <v>448</v>
      </c>
      <c r="D196" s="232">
        <v>8554</v>
      </c>
      <c r="E196" s="226">
        <v>8554</v>
      </c>
      <c r="F196" s="233">
        <f t="shared" si="2"/>
        <v>100</v>
      </c>
      <c r="G196" s="229">
        <v>-44.07322654462242</v>
      </c>
    </row>
    <row r="197" spans="1:7" s="228" customFormat="1" ht="14.25">
      <c r="A197" s="224" t="s">
        <v>327</v>
      </c>
      <c r="B197" s="225">
        <v>0</v>
      </c>
      <c r="C197" s="232">
        <v>0</v>
      </c>
      <c r="D197" s="232">
        <v>0</v>
      </c>
      <c r="E197" s="226">
        <v>0</v>
      </c>
      <c r="F197" s="233"/>
      <c r="G197" s="229">
        <v>0</v>
      </c>
    </row>
    <row r="198" spans="1:7" s="228" customFormat="1" ht="14.25">
      <c r="A198" s="224" t="s">
        <v>328</v>
      </c>
      <c r="B198" s="225">
        <v>0</v>
      </c>
      <c r="C198" s="232">
        <v>0</v>
      </c>
      <c r="D198" s="232">
        <v>0</v>
      </c>
      <c r="E198" s="226">
        <v>0</v>
      </c>
      <c r="F198" s="233"/>
      <c r="G198" s="229">
        <v>0</v>
      </c>
    </row>
    <row r="199" spans="1:7" s="228" customFormat="1" ht="14.25">
      <c r="A199" s="224" t="s">
        <v>330</v>
      </c>
      <c r="B199" s="225">
        <v>86</v>
      </c>
      <c r="C199" s="232">
        <v>20</v>
      </c>
      <c r="D199" s="232">
        <v>188</v>
      </c>
      <c r="E199" s="226">
        <v>188</v>
      </c>
      <c r="F199" s="233">
        <f aca="true" t="shared" si="3" ref="F197:F231">E199/D199*100</f>
        <v>100</v>
      </c>
      <c r="G199" s="229">
        <v>118.6046511627907</v>
      </c>
    </row>
    <row r="200" spans="1:7" s="228" customFormat="1" ht="14.25">
      <c r="A200" s="224" t="s">
        <v>1262</v>
      </c>
      <c r="B200" s="225">
        <v>0</v>
      </c>
      <c r="C200" s="232">
        <v>0</v>
      </c>
      <c r="D200" s="232">
        <v>0</v>
      </c>
      <c r="E200" s="226">
        <v>0</v>
      </c>
      <c r="F200" s="233"/>
      <c r="G200" s="229">
        <v>0</v>
      </c>
    </row>
    <row r="201" spans="1:7" ht="14.25">
      <c r="A201" s="87" t="s">
        <v>331</v>
      </c>
      <c r="B201" s="92">
        <v>9877</v>
      </c>
      <c r="C201" s="232">
        <v>8009</v>
      </c>
      <c r="D201" s="232">
        <v>14046</v>
      </c>
      <c r="E201" s="86">
        <v>13538</v>
      </c>
      <c r="F201" s="233">
        <f t="shared" si="3"/>
        <v>96.38331197493949</v>
      </c>
      <c r="G201" s="94">
        <v>37.06591070163005</v>
      </c>
    </row>
    <row r="202" spans="1:7" s="228" customFormat="1" ht="14.25">
      <c r="A202" s="224" t="s">
        <v>332</v>
      </c>
      <c r="B202" s="225">
        <v>8143</v>
      </c>
      <c r="C202" s="232">
        <v>886</v>
      </c>
      <c r="D202" s="232">
        <v>6908</v>
      </c>
      <c r="E202" s="226">
        <v>6400</v>
      </c>
      <c r="F202" s="233">
        <f t="shared" si="3"/>
        <v>92.64620729588883</v>
      </c>
      <c r="G202" s="229">
        <v>-21.40488763355029</v>
      </c>
    </row>
    <row r="203" spans="1:7" s="228" customFormat="1" ht="14.25">
      <c r="A203" s="224" t="s">
        <v>333</v>
      </c>
      <c r="B203" s="225">
        <v>1734</v>
      </c>
      <c r="C203" s="232">
        <v>7123</v>
      </c>
      <c r="D203" s="232">
        <v>7138</v>
      </c>
      <c r="E203" s="226">
        <v>7138</v>
      </c>
      <c r="F203" s="233">
        <f t="shared" si="3"/>
        <v>100</v>
      </c>
      <c r="G203" s="229">
        <v>311.6493656286044</v>
      </c>
    </row>
    <row r="204" spans="1:7" s="228" customFormat="1" ht="14.25">
      <c r="A204" s="224" t="s">
        <v>334</v>
      </c>
      <c r="B204" s="225">
        <v>0</v>
      </c>
      <c r="C204" s="232">
        <v>0</v>
      </c>
      <c r="D204" s="232">
        <v>0</v>
      </c>
      <c r="E204" s="226">
        <v>0</v>
      </c>
      <c r="F204" s="233"/>
      <c r="G204" s="229">
        <v>0</v>
      </c>
    </row>
    <row r="205" spans="1:7" ht="14.25">
      <c r="A205" s="87" t="s">
        <v>335</v>
      </c>
      <c r="B205" s="92">
        <v>471</v>
      </c>
      <c r="C205" s="232">
        <v>733</v>
      </c>
      <c r="D205" s="232">
        <v>749</v>
      </c>
      <c r="E205" s="86">
        <v>749</v>
      </c>
      <c r="F205" s="233">
        <f t="shared" si="3"/>
        <v>100</v>
      </c>
      <c r="G205" s="94">
        <v>59.023354564755834</v>
      </c>
    </row>
    <row r="206" spans="1:7" s="228" customFormat="1" ht="14.25">
      <c r="A206" s="224" t="s">
        <v>336</v>
      </c>
      <c r="B206" s="225">
        <v>471</v>
      </c>
      <c r="C206" s="232">
        <v>733</v>
      </c>
      <c r="D206" s="232">
        <v>749</v>
      </c>
      <c r="E206" s="226">
        <v>749</v>
      </c>
      <c r="F206" s="233">
        <f t="shared" si="3"/>
        <v>100</v>
      </c>
      <c r="G206" s="229">
        <v>59.023354564755834</v>
      </c>
    </row>
    <row r="207" spans="1:7" s="228" customFormat="1" ht="14.25">
      <c r="A207" s="224" t="s">
        <v>337</v>
      </c>
      <c r="B207" s="225">
        <v>0</v>
      </c>
      <c r="C207" s="232">
        <v>0</v>
      </c>
      <c r="D207" s="232">
        <v>0</v>
      </c>
      <c r="E207" s="226">
        <v>0</v>
      </c>
      <c r="F207" s="233"/>
      <c r="G207" s="229">
        <v>0</v>
      </c>
    </row>
    <row r="208" spans="1:7" s="228" customFormat="1" ht="14.25">
      <c r="A208" s="224" t="s">
        <v>338</v>
      </c>
      <c r="B208" s="225">
        <v>0</v>
      </c>
      <c r="C208" s="232">
        <v>0</v>
      </c>
      <c r="D208" s="232">
        <v>0</v>
      </c>
      <c r="E208" s="226">
        <v>0</v>
      </c>
      <c r="F208" s="233"/>
      <c r="G208" s="229">
        <v>0</v>
      </c>
    </row>
    <row r="209" spans="1:7" s="228" customFormat="1" ht="14.25">
      <c r="A209" s="224" t="s">
        <v>339</v>
      </c>
      <c r="B209" s="225">
        <v>0</v>
      </c>
      <c r="C209" s="232">
        <v>0</v>
      </c>
      <c r="D209" s="232">
        <v>0</v>
      </c>
      <c r="E209" s="226">
        <v>0</v>
      </c>
      <c r="F209" s="233"/>
      <c r="G209" s="229">
        <v>0</v>
      </c>
    </row>
    <row r="210" spans="1:7" s="228" customFormat="1" ht="14.25">
      <c r="A210" s="224" t="s">
        <v>340</v>
      </c>
      <c r="B210" s="225">
        <v>0</v>
      </c>
      <c r="C210" s="232">
        <v>0</v>
      </c>
      <c r="D210" s="232">
        <v>0</v>
      </c>
      <c r="E210" s="226">
        <v>0</v>
      </c>
      <c r="F210" s="233"/>
      <c r="G210" s="229">
        <v>0</v>
      </c>
    </row>
    <row r="211" spans="1:7" ht="14.25">
      <c r="A211" s="87" t="s">
        <v>1317</v>
      </c>
      <c r="B211" s="92">
        <v>0</v>
      </c>
      <c r="C211" s="232">
        <v>452</v>
      </c>
      <c r="D211" s="232">
        <v>1244</v>
      </c>
      <c r="E211" s="86">
        <v>1194</v>
      </c>
      <c r="F211" s="233">
        <f t="shared" si="3"/>
        <v>95.98070739549838</v>
      </c>
      <c r="G211" s="94">
        <v>0</v>
      </c>
    </row>
    <row r="212" spans="1:7" s="228" customFormat="1" ht="14.25">
      <c r="A212" s="224" t="s">
        <v>1318</v>
      </c>
      <c r="B212" s="225">
        <v>0</v>
      </c>
      <c r="C212" s="232">
        <v>197</v>
      </c>
      <c r="D212" s="232">
        <v>330</v>
      </c>
      <c r="E212" s="226">
        <v>330</v>
      </c>
      <c r="F212" s="233">
        <f t="shared" si="3"/>
        <v>100</v>
      </c>
      <c r="G212" s="229">
        <v>0</v>
      </c>
    </row>
    <row r="213" spans="1:7" s="228" customFormat="1" ht="14.25">
      <c r="A213" s="224" t="s">
        <v>1326</v>
      </c>
      <c r="B213" s="225">
        <v>0</v>
      </c>
      <c r="C213" s="232">
        <v>250</v>
      </c>
      <c r="D213" s="232">
        <v>313</v>
      </c>
      <c r="E213" s="226">
        <v>313</v>
      </c>
      <c r="F213" s="233">
        <f t="shared" si="3"/>
        <v>100</v>
      </c>
      <c r="G213" s="229">
        <v>0</v>
      </c>
    </row>
    <row r="214" spans="1:7" s="228" customFormat="1" ht="14.25">
      <c r="A214" s="224" t="s">
        <v>1329</v>
      </c>
      <c r="B214" s="225">
        <v>0</v>
      </c>
      <c r="C214" s="232">
        <v>0</v>
      </c>
      <c r="D214" s="232">
        <v>0</v>
      </c>
      <c r="E214" s="226">
        <v>0</v>
      </c>
      <c r="F214" s="233"/>
      <c r="G214" s="229">
        <v>0</v>
      </c>
    </row>
    <row r="215" spans="1:7" s="228" customFormat="1" ht="14.25">
      <c r="A215" s="224" t="s">
        <v>1332</v>
      </c>
      <c r="B215" s="225">
        <v>0</v>
      </c>
      <c r="C215" s="232">
        <v>0</v>
      </c>
      <c r="D215" s="232">
        <v>0</v>
      </c>
      <c r="E215" s="226">
        <v>0</v>
      </c>
      <c r="F215" s="233"/>
      <c r="G215" s="229">
        <v>0</v>
      </c>
    </row>
    <row r="216" spans="1:7" s="228" customFormat="1" ht="14.25">
      <c r="A216" s="224" t="s">
        <v>329</v>
      </c>
      <c r="B216" s="225">
        <v>0</v>
      </c>
      <c r="C216" s="232">
        <v>0</v>
      </c>
      <c r="D216" s="232">
        <v>0</v>
      </c>
      <c r="E216" s="226">
        <v>0</v>
      </c>
      <c r="F216" s="233"/>
      <c r="G216" s="229">
        <v>0</v>
      </c>
    </row>
    <row r="217" spans="1:7" s="228" customFormat="1" ht="14.25">
      <c r="A217" s="224" t="s">
        <v>1345</v>
      </c>
      <c r="B217" s="225">
        <v>0</v>
      </c>
      <c r="C217" s="232">
        <v>5</v>
      </c>
      <c r="D217" s="232">
        <v>11</v>
      </c>
      <c r="E217" s="226">
        <v>11</v>
      </c>
      <c r="F217" s="233">
        <f t="shared" si="3"/>
        <v>100</v>
      </c>
      <c r="G217" s="229">
        <v>0</v>
      </c>
    </row>
    <row r="218" spans="1:7" s="228" customFormat="1" ht="14.25">
      <c r="A218" s="224" t="s">
        <v>1349</v>
      </c>
      <c r="B218" s="225">
        <v>0</v>
      </c>
      <c r="C218" s="232">
        <v>0</v>
      </c>
      <c r="D218" s="232">
        <v>590</v>
      </c>
      <c r="E218" s="226">
        <v>540</v>
      </c>
      <c r="F218" s="233">
        <f t="shared" si="3"/>
        <v>91.52542372881356</v>
      </c>
      <c r="G218" s="229">
        <v>0</v>
      </c>
    </row>
    <row r="219" spans="1:7" s="228" customFormat="1" ht="14.25">
      <c r="A219" s="224" t="s">
        <v>1355</v>
      </c>
      <c r="B219" s="225"/>
      <c r="C219" s="232">
        <v>0</v>
      </c>
      <c r="D219" s="232">
        <v>0</v>
      </c>
      <c r="E219" s="226">
        <v>0</v>
      </c>
      <c r="F219" s="233"/>
      <c r="G219" s="229">
        <v>0</v>
      </c>
    </row>
    <row r="220" spans="1:7" s="228" customFormat="1" ht="14.25">
      <c r="A220" s="231" t="s">
        <v>1711</v>
      </c>
      <c r="B220" s="225"/>
      <c r="C220" s="232">
        <v>1500</v>
      </c>
      <c r="D220" s="232">
        <v>0</v>
      </c>
      <c r="E220" s="226"/>
      <c r="F220" s="233"/>
      <c r="G220" s="229"/>
    </row>
    <row r="221" spans="1:7" ht="14.25">
      <c r="A221" s="87" t="s">
        <v>341</v>
      </c>
      <c r="B221" s="92">
        <v>-10017</v>
      </c>
      <c r="C221" s="232">
        <v>16186</v>
      </c>
      <c r="D221" s="232">
        <v>-14669</v>
      </c>
      <c r="E221" s="86">
        <v>-15330</v>
      </c>
      <c r="F221" s="233">
        <f t="shared" si="3"/>
        <v>104.50610130206559</v>
      </c>
      <c r="G221" s="94">
        <v>53.03983228511531</v>
      </c>
    </row>
    <row r="222" spans="1:7" ht="14.25">
      <c r="A222" s="224" t="s">
        <v>1712</v>
      </c>
      <c r="B222" s="92"/>
      <c r="C222" s="232">
        <v>0</v>
      </c>
      <c r="D222" s="232">
        <v>0</v>
      </c>
      <c r="E222" s="86"/>
      <c r="F222" s="233"/>
      <c r="G222" s="94"/>
    </row>
    <row r="223" spans="1:7" s="228" customFormat="1" ht="14.25">
      <c r="A223" s="224" t="s">
        <v>342</v>
      </c>
      <c r="B223" s="225">
        <v>-10017</v>
      </c>
      <c r="C223" s="232">
        <v>16186</v>
      </c>
      <c r="D223" s="232">
        <v>-14669</v>
      </c>
      <c r="E223" s="226">
        <v>-15330</v>
      </c>
      <c r="F223" s="233">
        <f t="shared" si="3"/>
        <v>104.50610130206559</v>
      </c>
      <c r="G223" s="229">
        <v>53.03983228511531</v>
      </c>
    </row>
    <row r="224" spans="1:7" ht="14.25">
      <c r="A224" s="87" t="s">
        <v>343</v>
      </c>
      <c r="B224" s="92">
        <v>2639</v>
      </c>
      <c r="C224" s="232">
        <v>0</v>
      </c>
      <c r="D224" s="232">
        <v>3299</v>
      </c>
      <c r="E224" s="86">
        <v>3299</v>
      </c>
      <c r="F224" s="233">
        <f t="shared" si="3"/>
        <v>100</v>
      </c>
      <c r="G224" s="94">
        <v>25.009473285335353</v>
      </c>
    </row>
    <row r="225" spans="1:7" s="228" customFormat="1" ht="14.25">
      <c r="A225" s="224" t="s">
        <v>344</v>
      </c>
      <c r="B225" s="225"/>
      <c r="C225" s="232">
        <v>0</v>
      </c>
      <c r="D225" s="232">
        <v>0</v>
      </c>
      <c r="E225" s="226">
        <v>0</v>
      </c>
      <c r="F225" s="233"/>
      <c r="G225" s="229">
        <v>0</v>
      </c>
    </row>
    <row r="226" spans="1:7" s="228" customFormat="1" ht="14.25">
      <c r="A226" s="224" t="s">
        <v>345</v>
      </c>
      <c r="B226" s="225"/>
      <c r="C226" s="232">
        <v>0</v>
      </c>
      <c r="D226" s="232">
        <v>0</v>
      </c>
      <c r="E226" s="226">
        <v>0</v>
      </c>
      <c r="F226" s="233"/>
      <c r="G226" s="229">
        <v>0</v>
      </c>
    </row>
    <row r="227" spans="1:7" s="228" customFormat="1" ht="14.25">
      <c r="A227" s="224" t="s">
        <v>346</v>
      </c>
      <c r="B227" s="225">
        <v>2639</v>
      </c>
      <c r="C227" s="232">
        <v>0</v>
      </c>
      <c r="D227" s="232">
        <v>3299</v>
      </c>
      <c r="E227" s="226">
        <v>3299</v>
      </c>
      <c r="F227" s="233">
        <f t="shared" si="3"/>
        <v>100</v>
      </c>
      <c r="G227" s="229">
        <v>25.009473285335353</v>
      </c>
    </row>
    <row r="228" spans="1:7" ht="14.25">
      <c r="A228" s="87" t="s">
        <v>347</v>
      </c>
      <c r="B228" s="92">
        <v>16</v>
      </c>
      <c r="C228" s="232">
        <v>0</v>
      </c>
      <c r="D228" s="232">
        <v>11</v>
      </c>
      <c r="E228" s="86">
        <v>11</v>
      </c>
      <c r="F228" s="233">
        <f t="shared" si="3"/>
        <v>100</v>
      </c>
      <c r="G228" s="94">
        <v>-31.25</v>
      </c>
    </row>
    <row r="229" spans="1:7" s="228" customFormat="1" ht="14.25">
      <c r="A229" s="224" t="s">
        <v>348</v>
      </c>
      <c r="B229" s="225"/>
      <c r="C229" s="232">
        <v>0</v>
      </c>
      <c r="D229" s="232">
        <v>0</v>
      </c>
      <c r="E229" s="226">
        <v>0</v>
      </c>
      <c r="F229" s="233"/>
      <c r="G229" s="229">
        <v>0</v>
      </c>
    </row>
    <row r="230" spans="1:7" s="228" customFormat="1" ht="14.25">
      <c r="A230" s="224" t="s">
        <v>349</v>
      </c>
      <c r="B230" s="225"/>
      <c r="C230" s="232">
        <v>0</v>
      </c>
      <c r="D230" s="232">
        <v>0</v>
      </c>
      <c r="E230" s="226">
        <v>0</v>
      </c>
      <c r="F230" s="233"/>
      <c r="G230" s="229">
        <v>0</v>
      </c>
    </row>
    <row r="231" spans="1:7" s="228" customFormat="1" ht="14.25">
      <c r="A231" s="224" t="s">
        <v>350</v>
      </c>
      <c r="B231" s="225">
        <v>16</v>
      </c>
      <c r="C231" s="232">
        <v>0</v>
      </c>
      <c r="D231" s="232">
        <v>11</v>
      </c>
      <c r="E231" s="226">
        <v>11</v>
      </c>
      <c r="F231" s="233">
        <f t="shared" si="3"/>
        <v>100</v>
      </c>
      <c r="G231" s="229">
        <v>-31.25</v>
      </c>
    </row>
  </sheetData>
  <sheetProtection/>
  <mergeCells count="1">
    <mergeCell ref="A1:G1"/>
  </mergeCells>
  <printOptions/>
  <pageMargins left="0.5511811023622047" right="0.5511811023622047" top="0.5905511811023623" bottom="0.3937007874015748" header="0.5118110236220472" footer="0.11811023622047245"/>
  <pageSetup horizontalDpi="600" verticalDpi="600" orientation="portrait" paperSize="9" scale="95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1376"/>
  <sheetViews>
    <sheetView showZero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00390625" defaultRowHeight="14.25"/>
  <cols>
    <col min="1" max="1" width="35.125" style="45" customWidth="1"/>
    <col min="2" max="2" width="14.50390625" style="45" customWidth="1"/>
    <col min="3" max="4" width="13.375" style="45" customWidth="1"/>
    <col min="5" max="5" width="13.50390625" style="13" customWidth="1"/>
    <col min="6" max="16384" width="9.00390625" style="13" customWidth="1"/>
  </cols>
  <sheetData>
    <row r="1" spans="1:5" ht="25.5">
      <c r="A1" s="209" t="s">
        <v>1701</v>
      </c>
      <c r="B1" s="209"/>
      <c r="C1" s="209"/>
      <c r="D1" s="209"/>
      <c r="E1" s="209"/>
    </row>
    <row r="2" spans="1:5" ht="23.25" customHeight="1">
      <c r="A2" s="46"/>
      <c r="B2" s="46"/>
      <c r="C2" s="46"/>
      <c r="D2" s="46"/>
      <c r="E2" s="83" t="s">
        <v>75</v>
      </c>
    </row>
    <row r="3" spans="1:5" ht="21.75" customHeight="1">
      <c r="A3" s="47" t="s">
        <v>180</v>
      </c>
      <c r="B3" s="47" t="s">
        <v>1362</v>
      </c>
      <c r="C3" s="48" t="s">
        <v>1361</v>
      </c>
      <c r="D3" s="22" t="s">
        <v>1363</v>
      </c>
      <c r="E3" s="22" t="s">
        <v>3</v>
      </c>
    </row>
    <row r="4" spans="1:5" ht="17.25" customHeight="1">
      <c r="A4" s="85" t="s">
        <v>181</v>
      </c>
      <c r="B4" s="92">
        <f>SUM(B5,B250,B289,B308,B397,B452,B508,B564,B682,B753,B832,B855,B980,B1044,B1110,B1130,B1159,B1169,B1234,B1252,B1305,B1362,B1365,B1373)</f>
        <v>288696</v>
      </c>
      <c r="C4" s="86">
        <f>SUM(C5,C250,C289,C308,C397,C452,C508,C564,C682,C753,C832,C855,C980,C1044,C1110,C1130,C1159,C1169,C1234,C1252,C1305,C1362,C1365,C1373)</f>
        <v>305830</v>
      </c>
      <c r="D4" s="86">
        <f aca="true" t="shared" si="0" ref="D4:D67">C4-B4</f>
        <v>17134</v>
      </c>
      <c r="E4" s="91">
        <f aca="true" t="shared" si="1" ref="E4:E67">IF(B4=0,0,D4/B4*100)</f>
        <v>5.934962728960567</v>
      </c>
    </row>
    <row r="5" spans="1:5" ht="17.25" customHeight="1">
      <c r="A5" s="87" t="s">
        <v>182</v>
      </c>
      <c r="B5" s="92">
        <f>SUM(B6+B18+B27+B38+B49+B60+B71+B83+B92+B105+B115+B124+B135+B149+B156+B164+B170+B177+B184+B191+B198+B204+B212+B218+B224+B230+B247)</f>
        <v>38958</v>
      </c>
      <c r="C5" s="86">
        <f>SUM(C6+C18+C27+C38+C49+C60+C71+C83+C92+C105+C115+C124+C135+C149+C156+C164+C170+C177+C184+C191+C198+C204+C212+C218+C224+C230+C247)</f>
        <v>39704</v>
      </c>
      <c r="D5" s="86">
        <f t="shared" si="0"/>
        <v>746</v>
      </c>
      <c r="E5" s="91">
        <f t="shared" si="1"/>
        <v>1.9148826941834796</v>
      </c>
    </row>
    <row r="6" spans="1:5" ht="17.25" customHeight="1">
      <c r="A6" s="87" t="s">
        <v>183</v>
      </c>
      <c r="B6" s="92">
        <f>SUM(B7:B17)</f>
        <v>892</v>
      </c>
      <c r="C6" s="86">
        <f>SUM(C7:C17)</f>
        <v>709</v>
      </c>
      <c r="D6" s="86">
        <f t="shared" si="0"/>
        <v>-183</v>
      </c>
      <c r="E6" s="91">
        <f t="shared" si="1"/>
        <v>-20.515695067264573</v>
      </c>
    </row>
    <row r="7" spans="1:5" ht="17.25" customHeight="1">
      <c r="A7" s="88" t="s">
        <v>473</v>
      </c>
      <c r="B7" s="93">
        <v>430</v>
      </c>
      <c r="C7" s="86">
        <v>388</v>
      </c>
      <c r="D7" s="86">
        <f t="shared" si="0"/>
        <v>-42</v>
      </c>
      <c r="E7" s="91">
        <f t="shared" si="1"/>
        <v>-9.767441860465116</v>
      </c>
    </row>
    <row r="8" spans="1:5" ht="17.25" customHeight="1">
      <c r="A8" s="88" t="s">
        <v>474</v>
      </c>
      <c r="B8" s="93">
        <v>258</v>
      </c>
      <c r="C8" s="86">
        <v>136</v>
      </c>
      <c r="D8" s="86">
        <f t="shared" si="0"/>
        <v>-122</v>
      </c>
      <c r="E8" s="91">
        <f t="shared" si="1"/>
        <v>-47.286821705426355</v>
      </c>
    </row>
    <row r="9" spans="1:5" ht="17.25" customHeight="1">
      <c r="A9" s="88" t="s">
        <v>475</v>
      </c>
      <c r="B9" s="93">
        <v>0</v>
      </c>
      <c r="C9" s="86">
        <v>0</v>
      </c>
      <c r="D9" s="86">
        <f t="shared" si="0"/>
        <v>0</v>
      </c>
      <c r="E9" s="91">
        <f t="shared" si="1"/>
        <v>0</v>
      </c>
    </row>
    <row r="10" spans="1:5" ht="17.25" customHeight="1">
      <c r="A10" s="88" t="s">
        <v>476</v>
      </c>
      <c r="B10" s="93">
        <v>26</v>
      </c>
      <c r="C10" s="86">
        <v>30</v>
      </c>
      <c r="D10" s="86">
        <f t="shared" si="0"/>
        <v>4</v>
      </c>
      <c r="E10" s="91">
        <f t="shared" si="1"/>
        <v>15.384615384615385</v>
      </c>
    </row>
    <row r="11" spans="1:5" ht="17.25" customHeight="1">
      <c r="A11" s="88" t="s">
        <v>477</v>
      </c>
      <c r="B11" s="93">
        <v>0</v>
      </c>
      <c r="C11" s="86">
        <v>0</v>
      </c>
      <c r="D11" s="86">
        <f t="shared" si="0"/>
        <v>0</v>
      </c>
      <c r="E11" s="91">
        <f t="shared" si="1"/>
        <v>0</v>
      </c>
    </row>
    <row r="12" spans="1:5" ht="17.25" customHeight="1">
      <c r="A12" s="88" t="s">
        <v>478</v>
      </c>
      <c r="B12" s="93">
        <v>3</v>
      </c>
      <c r="C12" s="86">
        <v>0</v>
      </c>
      <c r="D12" s="86">
        <f t="shared" si="0"/>
        <v>-3</v>
      </c>
      <c r="E12" s="91">
        <f t="shared" si="1"/>
        <v>-100</v>
      </c>
    </row>
    <row r="13" spans="1:5" ht="17.25" customHeight="1">
      <c r="A13" s="88" t="s">
        <v>479</v>
      </c>
      <c r="B13" s="93">
        <v>29</v>
      </c>
      <c r="C13" s="86">
        <v>43</v>
      </c>
      <c r="D13" s="86">
        <f t="shared" si="0"/>
        <v>14</v>
      </c>
      <c r="E13" s="91">
        <f t="shared" si="1"/>
        <v>48.275862068965516</v>
      </c>
    </row>
    <row r="14" spans="1:5" ht="17.25" customHeight="1">
      <c r="A14" s="88" t="s">
        <v>480</v>
      </c>
      <c r="B14" s="93">
        <v>0</v>
      </c>
      <c r="C14" s="86">
        <v>53</v>
      </c>
      <c r="D14" s="86">
        <f t="shared" si="0"/>
        <v>53</v>
      </c>
      <c r="E14" s="91">
        <f t="shared" si="1"/>
        <v>0</v>
      </c>
    </row>
    <row r="15" spans="1:5" ht="17.25" customHeight="1">
      <c r="A15" s="88" t="s">
        <v>481</v>
      </c>
      <c r="B15" s="93">
        <v>1</v>
      </c>
      <c r="C15" s="86">
        <v>0</v>
      </c>
      <c r="D15" s="86">
        <f t="shared" si="0"/>
        <v>-1</v>
      </c>
      <c r="E15" s="91">
        <f t="shared" si="1"/>
        <v>-100</v>
      </c>
    </row>
    <row r="16" spans="1:5" ht="17.25" customHeight="1">
      <c r="A16" s="88" t="s">
        <v>482</v>
      </c>
      <c r="B16" s="93">
        <v>54</v>
      </c>
      <c r="C16" s="86">
        <v>0</v>
      </c>
      <c r="D16" s="86">
        <f t="shared" si="0"/>
        <v>-54</v>
      </c>
      <c r="E16" s="91">
        <f t="shared" si="1"/>
        <v>-100</v>
      </c>
    </row>
    <row r="17" spans="1:5" ht="17.25" customHeight="1">
      <c r="A17" s="88" t="s">
        <v>483</v>
      </c>
      <c r="B17" s="93">
        <v>91</v>
      </c>
      <c r="C17" s="86">
        <v>59</v>
      </c>
      <c r="D17" s="86">
        <f t="shared" si="0"/>
        <v>-32</v>
      </c>
      <c r="E17" s="91">
        <f t="shared" si="1"/>
        <v>-35.16483516483517</v>
      </c>
    </row>
    <row r="18" spans="1:5" ht="17.25" customHeight="1">
      <c r="A18" s="87" t="s">
        <v>184</v>
      </c>
      <c r="B18" s="92">
        <f>SUM(B19:B26)</f>
        <v>513</v>
      </c>
      <c r="C18" s="86">
        <f>SUM(C19:C26)</f>
        <v>460</v>
      </c>
      <c r="D18" s="86">
        <f t="shared" si="0"/>
        <v>-53</v>
      </c>
      <c r="E18" s="91">
        <f t="shared" si="1"/>
        <v>-10.33138401559454</v>
      </c>
    </row>
    <row r="19" spans="1:5" ht="17.25" customHeight="1">
      <c r="A19" s="88" t="s">
        <v>473</v>
      </c>
      <c r="B19" s="93">
        <v>405</v>
      </c>
      <c r="C19" s="86">
        <v>345</v>
      </c>
      <c r="D19" s="86">
        <f t="shared" si="0"/>
        <v>-60</v>
      </c>
      <c r="E19" s="91">
        <f t="shared" si="1"/>
        <v>-14.814814814814813</v>
      </c>
    </row>
    <row r="20" spans="1:5" ht="17.25" customHeight="1">
      <c r="A20" s="88" t="s">
        <v>474</v>
      </c>
      <c r="B20" s="93">
        <v>26</v>
      </c>
      <c r="C20" s="86">
        <v>45</v>
      </c>
      <c r="D20" s="86">
        <f t="shared" si="0"/>
        <v>19</v>
      </c>
      <c r="E20" s="91">
        <f t="shared" si="1"/>
        <v>73.07692307692307</v>
      </c>
    </row>
    <row r="21" spans="1:5" ht="17.25" customHeight="1">
      <c r="A21" s="88" t="s">
        <v>475</v>
      </c>
      <c r="B21" s="93">
        <v>0</v>
      </c>
      <c r="C21" s="86">
        <v>0</v>
      </c>
      <c r="D21" s="86">
        <f t="shared" si="0"/>
        <v>0</v>
      </c>
      <c r="E21" s="91">
        <f t="shared" si="1"/>
        <v>0</v>
      </c>
    </row>
    <row r="22" spans="1:5" ht="17.25" customHeight="1">
      <c r="A22" s="88" t="s">
        <v>484</v>
      </c>
      <c r="B22" s="93">
        <v>7</v>
      </c>
      <c r="C22" s="86">
        <v>16</v>
      </c>
      <c r="D22" s="86">
        <f t="shared" si="0"/>
        <v>9</v>
      </c>
      <c r="E22" s="91">
        <f t="shared" si="1"/>
        <v>128.57142857142858</v>
      </c>
    </row>
    <row r="23" spans="1:5" ht="17.25" customHeight="1">
      <c r="A23" s="88" t="s">
        <v>485</v>
      </c>
      <c r="B23" s="93">
        <v>25</v>
      </c>
      <c r="C23" s="86">
        <v>17</v>
      </c>
      <c r="D23" s="86">
        <f t="shared" si="0"/>
        <v>-8</v>
      </c>
      <c r="E23" s="91">
        <f t="shared" si="1"/>
        <v>-32</v>
      </c>
    </row>
    <row r="24" spans="1:5" ht="17.25" customHeight="1">
      <c r="A24" s="88" t="s">
        <v>486</v>
      </c>
      <c r="B24" s="93">
        <v>0</v>
      </c>
      <c r="C24" s="86">
        <v>2</v>
      </c>
      <c r="D24" s="86">
        <f t="shared" si="0"/>
        <v>2</v>
      </c>
      <c r="E24" s="91">
        <f t="shared" si="1"/>
        <v>0</v>
      </c>
    </row>
    <row r="25" spans="1:5" ht="17.25" customHeight="1">
      <c r="A25" s="88" t="s">
        <v>482</v>
      </c>
      <c r="B25" s="93">
        <v>0</v>
      </c>
      <c r="C25" s="86">
        <v>0</v>
      </c>
      <c r="D25" s="86">
        <f t="shared" si="0"/>
        <v>0</v>
      </c>
      <c r="E25" s="91">
        <f t="shared" si="1"/>
        <v>0</v>
      </c>
    </row>
    <row r="26" spans="1:5" ht="17.25" customHeight="1">
      <c r="A26" s="88" t="s">
        <v>487</v>
      </c>
      <c r="B26" s="93">
        <v>50</v>
      </c>
      <c r="C26" s="86">
        <v>35</v>
      </c>
      <c r="D26" s="86">
        <f t="shared" si="0"/>
        <v>-15</v>
      </c>
      <c r="E26" s="91">
        <f t="shared" si="1"/>
        <v>-30</v>
      </c>
    </row>
    <row r="27" spans="1:5" ht="17.25" customHeight="1">
      <c r="A27" s="87" t="s">
        <v>185</v>
      </c>
      <c r="B27" s="92">
        <f>SUM(B28:B37)</f>
        <v>16661</v>
      </c>
      <c r="C27" s="86">
        <f>SUM(C28:C37)</f>
        <v>14486</v>
      </c>
      <c r="D27" s="86">
        <f t="shared" si="0"/>
        <v>-2175</v>
      </c>
      <c r="E27" s="91">
        <f t="shared" si="1"/>
        <v>-13.054438509093092</v>
      </c>
    </row>
    <row r="28" spans="1:5" ht="17.25" customHeight="1">
      <c r="A28" s="88" t="s">
        <v>473</v>
      </c>
      <c r="B28" s="93">
        <v>9290</v>
      </c>
      <c r="C28" s="86">
        <v>7278</v>
      </c>
      <c r="D28" s="86">
        <f t="shared" si="0"/>
        <v>-2012</v>
      </c>
      <c r="E28" s="91">
        <f t="shared" si="1"/>
        <v>-21.657696447793327</v>
      </c>
    </row>
    <row r="29" spans="1:5" ht="17.25" customHeight="1">
      <c r="A29" s="88" t="s">
        <v>474</v>
      </c>
      <c r="B29" s="93">
        <v>4423</v>
      </c>
      <c r="C29" s="86">
        <v>4026</v>
      </c>
      <c r="D29" s="86">
        <f t="shared" si="0"/>
        <v>-397</v>
      </c>
      <c r="E29" s="91">
        <f t="shared" si="1"/>
        <v>-8.975808274926521</v>
      </c>
    </row>
    <row r="30" spans="1:5" ht="17.25" customHeight="1">
      <c r="A30" s="88" t="s">
        <v>475</v>
      </c>
      <c r="B30" s="93">
        <v>786</v>
      </c>
      <c r="C30" s="86">
        <v>967</v>
      </c>
      <c r="D30" s="86">
        <f t="shared" si="0"/>
        <v>181</v>
      </c>
      <c r="E30" s="91">
        <f t="shared" si="1"/>
        <v>23.02798982188295</v>
      </c>
    </row>
    <row r="31" spans="1:5" ht="17.25" customHeight="1">
      <c r="A31" s="88" t="s">
        <v>488</v>
      </c>
      <c r="B31" s="93">
        <v>0</v>
      </c>
      <c r="C31" s="86">
        <v>12</v>
      </c>
      <c r="D31" s="86">
        <f t="shared" si="0"/>
        <v>12</v>
      </c>
      <c r="E31" s="91">
        <f t="shared" si="1"/>
        <v>0</v>
      </c>
    </row>
    <row r="32" spans="1:5" ht="17.25" customHeight="1">
      <c r="A32" s="88" t="s">
        <v>489</v>
      </c>
      <c r="B32" s="93">
        <v>0</v>
      </c>
      <c r="C32" s="86">
        <v>0</v>
      </c>
      <c r="D32" s="86">
        <f t="shared" si="0"/>
        <v>0</v>
      </c>
      <c r="E32" s="91">
        <f t="shared" si="1"/>
        <v>0</v>
      </c>
    </row>
    <row r="33" spans="1:5" ht="17.25" customHeight="1">
      <c r="A33" s="88" t="s">
        <v>490</v>
      </c>
      <c r="B33" s="93">
        <v>0</v>
      </c>
      <c r="C33" s="86">
        <v>0</v>
      </c>
      <c r="D33" s="86">
        <f t="shared" si="0"/>
        <v>0</v>
      </c>
      <c r="E33" s="91">
        <f t="shared" si="1"/>
        <v>0</v>
      </c>
    </row>
    <row r="34" spans="1:5" ht="17.25" customHeight="1">
      <c r="A34" s="88" t="s">
        <v>491</v>
      </c>
      <c r="B34" s="93">
        <v>18</v>
      </c>
      <c r="C34" s="86">
        <v>0</v>
      </c>
      <c r="D34" s="86">
        <f t="shared" si="0"/>
        <v>-18</v>
      </c>
      <c r="E34" s="91">
        <f t="shared" si="1"/>
        <v>-100</v>
      </c>
    </row>
    <row r="35" spans="1:5" ht="17.25" customHeight="1">
      <c r="A35" s="88" t="s">
        <v>492</v>
      </c>
      <c r="B35" s="93">
        <v>0</v>
      </c>
      <c r="C35" s="86">
        <v>0</v>
      </c>
      <c r="D35" s="86">
        <f t="shared" si="0"/>
        <v>0</v>
      </c>
      <c r="E35" s="91">
        <f t="shared" si="1"/>
        <v>0</v>
      </c>
    </row>
    <row r="36" spans="1:5" ht="17.25" customHeight="1">
      <c r="A36" s="88" t="s">
        <v>482</v>
      </c>
      <c r="B36" s="93">
        <v>595</v>
      </c>
      <c r="C36" s="86">
        <v>852</v>
      </c>
      <c r="D36" s="86">
        <f t="shared" si="0"/>
        <v>257</v>
      </c>
      <c r="E36" s="91">
        <f t="shared" si="1"/>
        <v>43.19327731092437</v>
      </c>
    </row>
    <row r="37" spans="1:5" ht="17.25" customHeight="1">
      <c r="A37" s="88" t="s">
        <v>493</v>
      </c>
      <c r="B37" s="92">
        <f>1547+2</f>
        <v>1549</v>
      </c>
      <c r="C37" s="86">
        <v>1351</v>
      </c>
      <c r="D37" s="86">
        <f t="shared" si="0"/>
        <v>-198</v>
      </c>
      <c r="E37" s="91">
        <f t="shared" si="1"/>
        <v>-12.782440284054228</v>
      </c>
    </row>
    <row r="38" spans="1:5" ht="17.25" customHeight="1">
      <c r="A38" s="87" t="s">
        <v>186</v>
      </c>
      <c r="B38" s="92">
        <f>SUM(B39:B48)</f>
        <v>603</v>
      </c>
      <c r="C38" s="86">
        <f>SUM(C39:C48)</f>
        <v>585</v>
      </c>
      <c r="D38" s="86">
        <f t="shared" si="0"/>
        <v>-18</v>
      </c>
      <c r="E38" s="91">
        <f t="shared" si="1"/>
        <v>-2.9850746268656714</v>
      </c>
    </row>
    <row r="39" spans="1:5" ht="17.25" customHeight="1">
      <c r="A39" s="88" t="s">
        <v>473</v>
      </c>
      <c r="B39" s="93">
        <v>374</v>
      </c>
      <c r="C39" s="86">
        <v>254</v>
      </c>
      <c r="D39" s="86">
        <f t="shared" si="0"/>
        <v>-120</v>
      </c>
      <c r="E39" s="91">
        <f t="shared" si="1"/>
        <v>-32.0855614973262</v>
      </c>
    </row>
    <row r="40" spans="1:5" ht="17.25" customHeight="1">
      <c r="A40" s="88" t="s">
        <v>474</v>
      </c>
      <c r="B40" s="93">
        <v>0</v>
      </c>
      <c r="C40" s="86">
        <v>0</v>
      </c>
      <c r="D40" s="86">
        <f t="shared" si="0"/>
        <v>0</v>
      </c>
      <c r="E40" s="91">
        <f t="shared" si="1"/>
        <v>0</v>
      </c>
    </row>
    <row r="41" spans="1:5" ht="17.25" customHeight="1">
      <c r="A41" s="88" t="s">
        <v>475</v>
      </c>
      <c r="B41" s="93">
        <v>0</v>
      </c>
      <c r="C41" s="86">
        <v>0</v>
      </c>
      <c r="D41" s="86">
        <f t="shared" si="0"/>
        <v>0</v>
      </c>
      <c r="E41" s="91">
        <f t="shared" si="1"/>
        <v>0</v>
      </c>
    </row>
    <row r="42" spans="1:5" ht="17.25" customHeight="1">
      <c r="A42" s="88" t="s">
        <v>494</v>
      </c>
      <c r="B42" s="93">
        <v>0</v>
      </c>
      <c r="C42" s="86">
        <v>0</v>
      </c>
      <c r="D42" s="86">
        <f t="shared" si="0"/>
        <v>0</v>
      </c>
      <c r="E42" s="91">
        <f t="shared" si="1"/>
        <v>0</v>
      </c>
    </row>
    <row r="43" spans="1:5" ht="17.25" customHeight="1">
      <c r="A43" s="88" t="s">
        <v>495</v>
      </c>
      <c r="B43" s="93">
        <v>0</v>
      </c>
      <c r="C43" s="86">
        <v>0</v>
      </c>
      <c r="D43" s="86">
        <f t="shared" si="0"/>
        <v>0</v>
      </c>
      <c r="E43" s="91">
        <f t="shared" si="1"/>
        <v>0</v>
      </c>
    </row>
    <row r="44" spans="1:5" ht="17.25" customHeight="1">
      <c r="A44" s="88" t="s">
        <v>496</v>
      </c>
      <c r="B44" s="93">
        <v>0</v>
      </c>
      <c r="C44" s="86">
        <v>0</v>
      </c>
      <c r="D44" s="86">
        <f t="shared" si="0"/>
        <v>0</v>
      </c>
      <c r="E44" s="91">
        <f t="shared" si="1"/>
        <v>0</v>
      </c>
    </row>
    <row r="45" spans="1:5" ht="17.25" customHeight="1">
      <c r="A45" s="88" t="s">
        <v>497</v>
      </c>
      <c r="B45" s="93">
        <v>0</v>
      </c>
      <c r="C45" s="86">
        <v>0</v>
      </c>
      <c r="D45" s="86">
        <f t="shared" si="0"/>
        <v>0</v>
      </c>
      <c r="E45" s="91">
        <f t="shared" si="1"/>
        <v>0</v>
      </c>
    </row>
    <row r="46" spans="1:5" ht="17.25" customHeight="1">
      <c r="A46" s="88" t="s">
        <v>498</v>
      </c>
      <c r="B46" s="93">
        <v>33</v>
      </c>
      <c r="C46" s="86">
        <v>25</v>
      </c>
      <c r="D46" s="86">
        <f t="shared" si="0"/>
        <v>-8</v>
      </c>
      <c r="E46" s="91">
        <f t="shared" si="1"/>
        <v>-24.242424242424242</v>
      </c>
    </row>
    <row r="47" spans="1:5" ht="17.25" customHeight="1">
      <c r="A47" s="88" t="s">
        <v>482</v>
      </c>
      <c r="B47" s="92">
        <v>117</v>
      </c>
      <c r="C47" s="86">
        <v>123</v>
      </c>
      <c r="D47" s="86">
        <f t="shared" si="0"/>
        <v>6</v>
      </c>
      <c r="E47" s="91">
        <f t="shared" si="1"/>
        <v>5.128205128205128</v>
      </c>
    </row>
    <row r="48" spans="1:5" ht="17.25" customHeight="1">
      <c r="A48" s="88" t="s">
        <v>499</v>
      </c>
      <c r="B48" s="92">
        <v>79</v>
      </c>
      <c r="C48" s="86">
        <v>183</v>
      </c>
      <c r="D48" s="86">
        <f t="shared" si="0"/>
        <v>104</v>
      </c>
      <c r="E48" s="91">
        <f t="shared" si="1"/>
        <v>131.64556962025316</v>
      </c>
    </row>
    <row r="49" spans="1:5" ht="17.25" customHeight="1">
      <c r="A49" s="87" t="s">
        <v>187</v>
      </c>
      <c r="B49" s="92">
        <f>SUM(B50:B59)</f>
        <v>388</v>
      </c>
      <c r="C49" s="86">
        <f>SUM(C50:C59)</f>
        <v>373</v>
      </c>
      <c r="D49" s="86">
        <f t="shared" si="0"/>
        <v>-15</v>
      </c>
      <c r="E49" s="91">
        <f t="shared" si="1"/>
        <v>-3.865979381443299</v>
      </c>
    </row>
    <row r="50" spans="1:5" ht="17.25" customHeight="1">
      <c r="A50" s="88" t="s">
        <v>473</v>
      </c>
      <c r="B50" s="93">
        <v>257</v>
      </c>
      <c r="C50" s="86">
        <v>238</v>
      </c>
      <c r="D50" s="86">
        <f t="shared" si="0"/>
        <v>-19</v>
      </c>
      <c r="E50" s="91">
        <f t="shared" si="1"/>
        <v>-7.392996108949417</v>
      </c>
    </row>
    <row r="51" spans="1:5" ht="17.25" customHeight="1">
      <c r="A51" s="88" t="s">
        <v>474</v>
      </c>
      <c r="B51" s="93">
        <v>5</v>
      </c>
      <c r="C51" s="86">
        <v>0</v>
      </c>
      <c r="D51" s="86">
        <f t="shared" si="0"/>
        <v>-5</v>
      </c>
      <c r="E51" s="91">
        <f t="shared" si="1"/>
        <v>-100</v>
      </c>
    </row>
    <row r="52" spans="1:5" ht="17.25" customHeight="1">
      <c r="A52" s="88" t="s">
        <v>475</v>
      </c>
      <c r="B52" s="93">
        <v>0</v>
      </c>
      <c r="C52" s="86">
        <v>0</v>
      </c>
      <c r="D52" s="86">
        <f t="shared" si="0"/>
        <v>0</v>
      </c>
      <c r="E52" s="91">
        <f t="shared" si="1"/>
        <v>0</v>
      </c>
    </row>
    <row r="53" spans="1:5" ht="17.25" customHeight="1">
      <c r="A53" s="88" t="s">
        <v>500</v>
      </c>
      <c r="B53" s="93">
        <v>0</v>
      </c>
      <c r="C53" s="86">
        <v>0</v>
      </c>
      <c r="D53" s="86">
        <f t="shared" si="0"/>
        <v>0</v>
      </c>
      <c r="E53" s="91">
        <f t="shared" si="1"/>
        <v>0</v>
      </c>
    </row>
    <row r="54" spans="1:5" ht="17.25" customHeight="1">
      <c r="A54" s="88" t="s">
        <v>501</v>
      </c>
      <c r="B54" s="93">
        <v>13</v>
      </c>
      <c r="C54" s="86">
        <v>3</v>
      </c>
      <c r="D54" s="86">
        <f t="shared" si="0"/>
        <v>-10</v>
      </c>
      <c r="E54" s="91">
        <f t="shared" si="1"/>
        <v>-76.92307692307693</v>
      </c>
    </row>
    <row r="55" spans="1:5" ht="17.25" customHeight="1">
      <c r="A55" s="88" t="s">
        <v>502</v>
      </c>
      <c r="B55" s="93">
        <v>2</v>
      </c>
      <c r="C55" s="86">
        <v>4</v>
      </c>
      <c r="D55" s="86">
        <f t="shared" si="0"/>
        <v>2</v>
      </c>
      <c r="E55" s="91">
        <f t="shared" si="1"/>
        <v>100</v>
      </c>
    </row>
    <row r="56" spans="1:5" ht="17.25" customHeight="1">
      <c r="A56" s="88" t="s">
        <v>503</v>
      </c>
      <c r="B56" s="93">
        <v>66</v>
      </c>
      <c r="C56" s="86">
        <v>72</v>
      </c>
      <c r="D56" s="86">
        <f t="shared" si="0"/>
        <v>6</v>
      </c>
      <c r="E56" s="91">
        <f t="shared" si="1"/>
        <v>9.090909090909092</v>
      </c>
    </row>
    <row r="57" spans="1:5" ht="17.25" customHeight="1">
      <c r="A57" s="88" t="s">
        <v>504</v>
      </c>
      <c r="B57" s="93">
        <v>41</v>
      </c>
      <c r="C57" s="86">
        <v>50</v>
      </c>
      <c r="D57" s="86">
        <f t="shared" si="0"/>
        <v>9</v>
      </c>
      <c r="E57" s="91">
        <f t="shared" si="1"/>
        <v>21.951219512195124</v>
      </c>
    </row>
    <row r="58" spans="1:5" ht="17.25" customHeight="1">
      <c r="A58" s="88" t="s">
        <v>482</v>
      </c>
      <c r="B58" s="93">
        <v>2</v>
      </c>
      <c r="C58" s="86">
        <v>6</v>
      </c>
      <c r="D58" s="86">
        <f t="shared" si="0"/>
        <v>4</v>
      </c>
      <c r="E58" s="91">
        <f t="shared" si="1"/>
        <v>200</v>
      </c>
    </row>
    <row r="59" spans="1:5" ht="17.25" customHeight="1">
      <c r="A59" s="88" t="s">
        <v>505</v>
      </c>
      <c r="B59" s="93">
        <v>2</v>
      </c>
      <c r="C59" s="86">
        <v>0</v>
      </c>
      <c r="D59" s="86">
        <f t="shared" si="0"/>
        <v>-2</v>
      </c>
      <c r="E59" s="91">
        <f t="shared" si="1"/>
        <v>-100</v>
      </c>
    </row>
    <row r="60" spans="1:5" ht="17.25" customHeight="1">
      <c r="A60" s="87" t="s">
        <v>188</v>
      </c>
      <c r="B60" s="92">
        <f>SUM(B61:B70)</f>
        <v>2067</v>
      </c>
      <c r="C60" s="86">
        <f>SUM(C61:C70)</f>
        <v>2341</v>
      </c>
      <c r="D60" s="86">
        <f t="shared" si="0"/>
        <v>274</v>
      </c>
      <c r="E60" s="91">
        <f t="shared" si="1"/>
        <v>13.255926463473633</v>
      </c>
    </row>
    <row r="61" spans="1:5" ht="17.25" customHeight="1">
      <c r="A61" s="88" t="s">
        <v>473</v>
      </c>
      <c r="B61" s="93">
        <v>1390</v>
      </c>
      <c r="C61" s="86">
        <v>1613</v>
      </c>
      <c r="D61" s="86">
        <f t="shared" si="0"/>
        <v>223</v>
      </c>
      <c r="E61" s="91">
        <f t="shared" si="1"/>
        <v>16.0431654676259</v>
      </c>
    </row>
    <row r="62" spans="1:5" ht="17.25" customHeight="1">
      <c r="A62" s="88" t="s">
        <v>474</v>
      </c>
      <c r="B62" s="93">
        <v>297</v>
      </c>
      <c r="C62" s="86">
        <v>262</v>
      </c>
      <c r="D62" s="86">
        <f t="shared" si="0"/>
        <v>-35</v>
      </c>
      <c r="E62" s="91">
        <f t="shared" si="1"/>
        <v>-11.784511784511785</v>
      </c>
    </row>
    <row r="63" spans="1:5" ht="17.25" customHeight="1">
      <c r="A63" s="88" t="s">
        <v>475</v>
      </c>
      <c r="B63" s="93">
        <v>0</v>
      </c>
      <c r="C63" s="86">
        <v>0</v>
      </c>
      <c r="D63" s="86">
        <f t="shared" si="0"/>
        <v>0</v>
      </c>
      <c r="E63" s="91">
        <f t="shared" si="1"/>
        <v>0</v>
      </c>
    </row>
    <row r="64" spans="1:5" ht="17.25" customHeight="1">
      <c r="A64" s="88" t="s">
        <v>506</v>
      </c>
      <c r="B64" s="93">
        <v>5</v>
      </c>
      <c r="C64" s="86">
        <v>3</v>
      </c>
      <c r="D64" s="86">
        <f t="shared" si="0"/>
        <v>-2</v>
      </c>
      <c r="E64" s="91">
        <f t="shared" si="1"/>
        <v>-40</v>
      </c>
    </row>
    <row r="65" spans="1:5" ht="17.25" customHeight="1">
      <c r="A65" s="88" t="s">
        <v>507</v>
      </c>
      <c r="B65" s="93">
        <v>0</v>
      </c>
      <c r="C65" s="86">
        <v>0</v>
      </c>
      <c r="D65" s="86">
        <f t="shared" si="0"/>
        <v>0</v>
      </c>
      <c r="E65" s="91">
        <f t="shared" si="1"/>
        <v>0</v>
      </c>
    </row>
    <row r="66" spans="1:5" ht="17.25" customHeight="1">
      <c r="A66" s="88" t="s">
        <v>508</v>
      </c>
      <c r="B66" s="93">
        <v>0</v>
      </c>
      <c r="C66" s="86">
        <v>0</v>
      </c>
      <c r="D66" s="86">
        <f t="shared" si="0"/>
        <v>0</v>
      </c>
      <c r="E66" s="91">
        <f t="shared" si="1"/>
        <v>0</v>
      </c>
    </row>
    <row r="67" spans="1:5" ht="17.25" customHeight="1">
      <c r="A67" s="88" t="s">
        <v>509</v>
      </c>
      <c r="B67" s="93">
        <v>77</v>
      </c>
      <c r="C67" s="86">
        <v>158</v>
      </c>
      <c r="D67" s="86">
        <f t="shared" si="0"/>
        <v>81</v>
      </c>
      <c r="E67" s="91">
        <f t="shared" si="1"/>
        <v>105.1948051948052</v>
      </c>
    </row>
    <row r="68" spans="1:5" ht="17.25" customHeight="1">
      <c r="A68" s="88" t="s">
        <v>510</v>
      </c>
      <c r="B68" s="93">
        <v>207</v>
      </c>
      <c r="C68" s="86">
        <v>172</v>
      </c>
      <c r="D68" s="86">
        <f aca="true" t="shared" si="2" ref="D68:D131">C68-B68</f>
        <v>-35</v>
      </c>
      <c r="E68" s="91">
        <f aca="true" t="shared" si="3" ref="E68:E131">IF(B68=0,0,D68/B68*100)</f>
        <v>-16.908212560386474</v>
      </c>
    </row>
    <row r="69" spans="1:5" ht="17.25" customHeight="1">
      <c r="A69" s="88" t="s">
        <v>482</v>
      </c>
      <c r="B69" s="93">
        <v>89</v>
      </c>
      <c r="C69" s="86">
        <v>119</v>
      </c>
      <c r="D69" s="86">
        <f t="shared" si="2"/>
        <v>30</v>
      </c>
      <c r="E69" s="91">
        <f t="shared" si="3"/>
        <v>33.70786516853933</v>
      </c>
    </row>
    <row r="70" spans="1:5" ht="17.25" customHeight="1">
      <c r="A70" s="88" t="s">
        <v>511</v>
      </c>
      <c r="B70" s="93">
        <v>2</v>
      </c>
      <c r="C70" s="86">
        <v>14</v>
      </c>
      <c r="D70" s="86">
        <f t="shared" si="2"/>
        <v>12</v>
      </c>
      <c r="E70" s="91">
        <f t="shared" si="3"/>
        <v>600</v>
      </c>
    </row>
    <row r="71" spans="1:5" ht="17.25" customHeight="1">
      <c r="A71" s="87" t="s">
        <v>189</v>
      </c>
      <c r="B71" s="92">
        <f>SUM(B72:B82)</f>
        <v>974</v>
      </c>
      <c r="C71" s="86">
        <f>SUM(C72:C82)</f>
        <v>406</v>
      </c>
      <c r="D71" s="86">
        <f t="shared" si="2"/>
        <v>-568</v>
      </c>
      <c r="E71" s="91">
        <f t="shared" si="3"/>
        <v>-58.31622176591375</v>
      </c>
    </row>
    <row r="72" spans="1:5" ht="17.25" customHeight="1">
      <c r="A72" s="88" t="s">
        <v>473</v>
      </c>
      <c r="B72" s="92"/>
      <c r="C72" s="86">
        <v>0</v>
      </c>
      <c r="D72" s="86">
        <f t="shared" si="2"/>
        <v>0</v>
      </c>
      <c r="E72" s="91">
        <f t="shared" si="3"/>
        <v>0</v>
      </c>
    </row>
    <row r="73" spans="1:5" ht="17.25" customHeight="1">
      <c r="A73" s="88" t="s">
        <v>474</v>
      </c>
      <c r="B73" s="92"/>
      <c r="C73" s="86">
        <v>0</v>
      </c>
      <c r="D73" s="86">
        <f t="shared" si="2"/>
        <v>0</v>
      </c>
      <c r="E73" s="91">
        <f t="shared" si="3"/>
        <v>0</v>
      </c>
    </row>
    <row r="74" spans="1:5" ht="17.25" customHeight="1">
      <c r="A74" s="88" t="s">
        <v>475</v>
      </c>
      <c r="B74" s="92"/>
      <c r="C74" s="86">
        <v>0</v>
      </c>
      <c r="D74" s="86">
        <f t="shared" si="2"/>
        <v>0</v>
      </c>
      <c r="E74" s="91">
        <f t="shared" si="3"/>
        <v>0</v>
      </c>
    </row>
    <row r="75" spans="1:5" ht="17.25" customHeight="1">
      <c r="A75" s="88" t="s">
        <v>512</v>
      </c>
      <c r="B75" s="92"/>
      <c r="C75" s="86">
        <v>0</v>
      </c>
      <c r="D75" s="86">
        <f t="shared" si="2"/>
        <v>0</v>
      </c>
      <c r="E75" s="91">
        <f t="shared" si="3"/>
        <v>0</v>
      </c>
    </row>
    <row r="76" spans="1:5" ht="17.25" customHeight="1">
      <c r="A76" s="88" t="s">
        <v>513</v>
      </c>
      <c r="B76" s="92"/>
      <c r="C76" s="86">
        <v>0</v>
      </c>
      <c r="D76" s="86">
        <f t="shared" si="2"/>
        <v>0</v>
      </c>
      <c r="E76" s="91">
        <f t="shared" si="3"/>
        <v>0</v>
      </c>
    </row>
    <row r="77" spans="1:5" ht="17.25" customHeight="1">
      <c r="A77" s="88" t="s">
        <v>514</v>
      </c>
      <c r="B77" s="92"/>
      <c r="C77" s="86">
        <v>0</v>
      </c>
      <c r="D77" s="86">
        <f t="shared" si="2"/>
        <v>0</v>
      </c>
      <c r="E77" s="91">
        <f t="shared" si="3"/>
        <v>0</v>
      </c>
    </row>
    <row r="78" spans="1:5" ht="17.25" customHeight="1">
      <c r="A78" s="88" t="s">
        <v>515</v>
      </c>
      <c r="B78" s="92"/>
      <c r="C78" s="86">
        <v>0</v>
      </c>
      <c r="D78" s="86">
        <f t="shared" si="2"/>
        <v>0</v>
      </c>
      <c r="E78" s="91">
        <f t="shared" si="3"/>
        <v>0</v>
      </c>
    </row>
    <row r="79" spans="1:5" ht="17.25" customHeight="1">
      <c r="A79" s="88" t="s">
        <v>516</v>
      </c>
      <c r="B79" s="92"/>
      <c r="C79" s="86">
        <v>0</v>
      </c>
      <c r="D79" s="86">
        <f t="shared" si="2"/>
        <v>0</v>
      </c>
      <c r="E79" s="91">
        <f t="shared" si="3"/>
        <v>0</v>
      </c>
    </row>
    <row r="80" spans="1:5" ht="17.25" customHeight="1">
      <c r="A80" s="88" t="s">
        <v>509</v>
      </c>
      <c r="B80" s="92"/>
      <c r="C80" s="86">
        <v>0</v>
      </c>
      <c r="D80" s="86">
        <f t="shared" si="2"/>
        <v>0</v>
      </c>
      <c r="E80" s="91">
        <f t="shared" si="3"/>
        <v>0</v>
      </c>
    </row>
    <row r="81" spans="1:5" ht="17.25" customHeight="1">
      <c r="A81" s="88" t="s">
        <v>482</v>
      </c>
      <c r="B81" s="92"/>
      <c r="C81" s="86">
        <v>0</v>
      </c>
      <c r="D81" s="86">
        <f t="shared" si="2"/>
        <v>0</v>
      </c>
      <c r="E81" s="91">
        <f t="shared" si="3"/>
        <v>0</v>
      </c>
    </row>
    <row r="82" spans="1:5" ht="17.25" customHeight="1">
      <c r="A82" s="88" t="s">
        <v>517</v>
      </c>
      <c r="B82" s="92">
        <v>974</v>
      </c>
      <c r="C82" s="86">
        <v>406</v>
      </c>
      <c r="D82" s="86">
        <f t="shared" si="2"/>
        <v>-568</v>
      </c>
      <c r="E82" s="91">
        <f t="shared" si="3"/>
        <v>-58.31622176591375</v>
      </c>
    </row>
    <row r="83" spans="1:5" ht="17.25" customHeight="1">
      <c r="A83" s="87" t="s">
        <v>190</v>
      </c>
      <c r="B83" s="92">
        <f>SUM(B84:B91)</f>
        <v>706</v>
      </c>
      <c r="C83" s="86">
        <f>SUM(C84:C91)</f>
        <v>537</v>
      </c>
      <c r="D83" s="86">
        <f t="shared" si="2"/>
        <v>-169</v>
      </c>
      <c r="E83" s="91">
        <f t="shared" si="3"/>
        <v>-23.937677053824363</v>
      </c>
    </row>
    <row r="84" spans="1:5" ht="17.25" customHeight="1">
      <c r="A84" s="88" t="s">
        <v>473</v>
      </c>
      <c r="B84" s="93">
        <v>378</v>
      </c>
      <c r="C84" s="86">
        <v>373</v>
      </c>
      <c r="D84" s="86">
        <f t="shared" si="2"/>
        <v>-5</v>
      </c>
      <c r="E84" s="91">
        <f t="shared" si="3"/>
        <v>-1.3227513227513228</v>
      </c>
    </row>
    <row r="85" spans="1:5" ht="17.25" customHeight="1">
      <c r="A85" s="88" t="s">
        <v>474</v>
      </c>
      <c r="B85" s="93">
        <v>0</v>
      </c>
      <c r="C85" s="86">
        <v>0</v>
      </c>
      <c r="D85" s="86">
        <f t="shared" si="2"/>
        <v>0</v>
      </c>
      <c r="E85" s="91">
        <f t="shared" si="3"/>
        <v>0</v>
      </c>
    </row>
    <row r="86" spans="1:5" ht="17.25" customHeight="1">
      <c r="A86" s="88" t="s">
        <v>475</v>
      </c>
      <c r="B86" s="93">
        <v>0</v>
      </c>
      <c r="C86" s="86">
        <v>0</v>
      </c>
      <c r="D86" s="86">
        <f t="shared" si="2"/>
        <v>0</v>
      </c>
      <c r="E86" s="91">
        <f t="shared" si="3"/>
        <v>0</v>
      </c>
    </row>
    <row r="87" spans="1:5" ht="17.25" customHeight="1">
      <c r="A87" s="88" t="s">
        <v>518</v>
      </c>
      <c r="B87" s="93">
        <v>328</v>
      </c>
      <c r="C87" s="86">
        <v>116</v>
      </c>
      <c r="D87" s="86">
        <f t="shared" si="2"/>
        <v>-212</v>
      </c>
      <c r="E87" s="91">
        <f t="shared" si="3"/>
        <v>-64.63414634146342</v>
      </c>
    </row>
    <row r="88" spans="1:5" ht="17.25" customHeight="1">
      <c r="A88" s="88" t="s">
        <v>519</v>
      </c>
      <c r="B88" s="92"/>
      <c r="C88" s="86">
        <v>0</v>
      </c>
      <c r="D88" s="86">
        <f t="shared" si="2"/>
        <v>0</v>
      </c>
      <c r="E88" s="91">
        <f t="shared" si="3"/>
        <v>0</v>
      </c>
    </row>
    <row r="89" spans="1:5" ht="17.25" customHeight="1">
      <c r="A89" s="88" t="s">
        <v>509</v>
      </c>
      <c r="B89" s="92"/>
      <c r="C89" s="86">
        <v>0</v>
      </c>
      <c r="D89" s="86">
        <f t="shared" si="2"/>
        <v>0</v>
      </c>
      <c r="E89" s="91">
        <f t="shared" si="3"/>
        <v>0</v>
      </c>
    </row>
    <row r="90" spans="1:5" ht="17.25" customHeight="1">
      <c r="A90" s="88" t="s">
        <v>482</v>
      </c>
      <c r="B90" s="92"/>
      <c r="C90" s="86">
        <v>48</v>
      </c>
      <c r="D90" s="86">
        <f t="shared" si="2"/>
        <v>48</v>
      </c>
      <c r="E90" s="91">
        <f t="shared" si="3"/>
        <v>0</v>
      </c>
    </row>
    <row r="91" spans="1:5" ht="17.25" customHeight="1">
      <c r="A91" s="88" t="s">
        <v>520</v>
      </c>
      <c r="B91" s="92"/>
      <c r="C91" s="86">
        <v>0</v>
      </c>
      <c r="D91" s="86">
        <f t="shared" si="2"/>
        <v>0</v>
      </c>
      <c r="E91" s="91">
        <f t="shared" si="3"/>
        <v>0</v>
      </c>
    </row>
    <row r="92" spans="1:5" ht="17.25" customHeight="1">
      <c r="A92" s="87" t="s">
        <v>191</v>
      </c>
      <c r="B92" s="92">
        <f>SUM(B93:B104)</f>
        <v>0</v>
      </c>
      <c r="C92" s="86">
        <f>SUM(C93:C104)</f>
        <v>0</v>
      </c>
      <c r="D92" s="86">
        <f t="shared" si="2"/>
        <v>0</v>
      </c>
      <c r="E92" s="91">
        <f t="shared" si="3"/>
        <v>0</v>
      </c>
    </row>
    <row r="93" spans="1:5" ht="17.25" customHeight="1">
      <c r="A93" s="88" t="s">
        <v>473</v>
      </c>
      <c r="B93" s="92"/>
      <c r="C93" s="86">
        <v>0</v>
      </c>
      <c r="D93" s="86">
        <f t="shared" si="2"/>
        <v>0</v>
      </c>
      <c r="E93" s="91">
        <f t="shared" si="3"/>
        <v>0</v>
      </c>
    </row>
    <row r="94" spans="1:5" ht="17.25" customHeight="1">
      <c r="A94" s="88" t="s">
        <v>474</v>
      </c>
      <c r="B94" s="92"/>
      <c r="C94" s="86">
        <v>0</v>
      </c>
      <c r="D94" s="86">
        <f t="shared" si="2"/>
        <v>0</v>
      </c>
      <c r="E94" s="91">
        <f t="shared" si="3"/>
        <v>0</v>
      </c>
    </row>
    <row r="95" spans="1:5" ht="17.25" customHeight="1">
      <c r="A95" s="88" t="s">
        <v>475</v>
      </c>
      <c r="B95" s="92"/>
      <c r="C95" s="86">
        <v>0</v>
      </c>
      <c r="D95" s="86">
        <f t="shared" si="2"/>
        <v>0</v>
      </c>
      <c r="E95" s="91">
        <f t="shared" si="3"/>
        <v>0</v>
      </c>
    </row>
    <row r="96" spans="1:5" ht="17.25" customHeight="1">
      <c r="A96" s="88" t="s">
        <v>521</v>
      </c>
      <c r="B96" s="92"/>
      <c r="C96" s="86">
        <v>0</v>
      </c>
      <c r="D96" s="86">
        <f t="shared" si="2"/>
        <v>0</v>
      </c>
      <c r="E96" s="91">
        <f t="shared" si="3"/>
        <v>0</v>
      </c>
    </row>
    <row r="97" spans="1:5" ht="17.25" customHeight="1">
      <c r="A97" s="88" t="s">
        <v>522</v>
      </c>
      <c r="B97" s="92"/>
      <c r="C97" s="86">
        <v>0</v>
      </c>
      <c r="D97" s="86">
        <f t="shared" si="2"/>
        <v>0</v>
      </c>
      <c r="E97" s="91">
        <f t="shared" si="3"/>
        <v>0</v>
      </c>
    </row>
    <row r="98" spans="1:5" ht="17.25" customHeight="1">
      <c r="A98" s="88" t="s">
        <v>509</v>
      </c>
      <c r="B98" s="92"/>
      <c r="C98" s="86">
        <v>0</v>
      </c>
      <c r="D98" s="86">
        <f t="shared" si="2"/>
        <v>0</v>
      </c>
      <c r="E98" s="91">
        <f t="shared" si="3"/>
        <v>0</v>
      </c>
    </row>
    <row r="99" spans="1:5" ht="17.25" customHeight="1">
      <c r="A99" s="88" t="s">
        <v>523</v>
      </c>
      <c r="B99" s="92"/>
      <c r="C99" s="86">
        <v>0</v>
      </c>
      <c r="D99" s="86">
        <f t="shared" si="2"/>
        <v>0</v>
      </c>
      <c r="E99" s="91">
        <f t="shared" si="3"/>
        <v>0</v>
      </c>
    </row>
    <row r="100" spans="1:5" ht="17.25" customHeight="1">
      <c r="A100" s="88" t="s">
        <v>524</v>
      </c>
      <c r="B100" s="92"/>
      <c r="C100" s="86">
        <v>0</v>
      </c>
      <c r="D100" s="86">
        <f t="shared" si="2"/>
        <v>0</v>
      </c>
      <c r="E100" s="91">
        <f t="shared" si="3"/>
        <v>0</v>
      </c>
    </row>
    <row r="101" spans="1:5" ht="17.25" customHeight="1">
      <c r="A101" s="88" t="s">
        <v>525</v>
      </c>
      <c r="B101" s="92"/>
      <c r="C101" s="86">
        <v>0</v>
      </c>
      <c r="D101" s="86">
        <f t="shared" si="2"/>
        <v>0</v>
      </c>
      <c r="E101" s="91">
        <f t="shared" si="3"/>
        <v>0</v>
      </c>
    </row>
    <row r="102" spans="1:5" ht="17.25" customHeight="1">
      <c r="A102" s="88" t="s">
        <v>526</v>
      </c>
      <c r="B102" s="92"/>
      <c r="C102" s="86">
        <v>0</v>
      </c>
      <c r="D102" s="86">
        <f t="shared" si="2"/>
        <v>0</v>
      </c>
      <c r="E102" s="91">
        <f t="shared" si="3"/>
        <v>0</v>
      </c>
    </row>
    <row r="103" spans="1:5" ht="17.25" customHeight="1">
      <c r="A103" s="88" t="s">
        <v>482</v>
      </c>
      <c r="B103" s="92"/>
      <c r="C103" s="86">
        <v>0</v>
      </c>
      <c r="D103" s="86">
        <f t="shared" si="2"/>
        <v>0</v>
      </c>
      <c r="E103" s="91">
        <f t="shared" si="3"/>
        <v>0</v>
      </c>
    </row>
    <row r="104" spans="1:5" ht="17.25" customHeight="1">
      <c r="A104" s="88" t="s">
        <v>527</v>
      </c>
      <c r="B104" s="92"/>
      <c r="C104" s="86">
        <v>0</v>
      </c>
      <c r="D104" s="86">
        <f t="shared" si="2"/>
        <v>0</v>
      </c>
      <c r="E104" s="91">
        <f t="shared" si="3"/>
        <v>0</v>
      </c>
    </row>
    <row r="105" spans="1:5" ht="17.25" customHeight="1">
      <c r="A105" s="87" t="s">
        <v>192</v>
      </c>
      <c r="B105" s="92">
        <f>SUM(B106:B114)</f>
        <v>810</v>
      </c>
      <c r="C105" s="86">
        <f>SUM(C106:C114)</f>
        <v>639</v>
      </c>
      <c r="D105" s="86">
        <f t="shared" si="2"/>
        <v>-171</v>
      </c>
      <c r="E105" s="91">
        <f t="shared" si="3"/>
        <v>-21.11111111111111</v>
      </c>
    </row>
    <row r="106" spans="1:5" ht="17.25" customHeight="1">
      <c r="A106" s="88" t="s">
        <v>473</v>
      </c>
      <c r="B106" s="92">
        <v>700</v>
      </c>
      <c r="C106" s="86">
        <v>568</v>
      </c>
      <c r="D106" s="86">
        <f t="shared" si="2"/>
        <v>-132</v>
      </c>
      <c r="E106" s="91">
        <f t="shared" si="3"/>
        <v>-18.857142857142858</v>
      </c>
    </row>
    <row r="107" spans="1:5" ht="17.25" customHeight="1">
      <c r="A107" s="88" t="s">
        <v>474</v>
      </c>
      <c r="B107" s="92">
        <v>45</v>
      </c>
      <c r="C107" s="86">
        <v>71</v>
      </c>
      <c r="D107" s="86">
        <f t="shared" si="2"/>
        <v>26</v>
      </c>
      <c r="E107" s="91">
        <f t="shared" si="3"/>
        <v>57.77777777777777</v>
      </c>
    </row>
    <row r="108" spans="1:5" ht="17.25" customHeight="1">
      <c r="A108" s="88" t="s">
        <v>475</v>
      </c>
      <c r="B108" s="92"/>
      <c r="C108" s="86">
        <v>0</v>
      </c>
      <c r="D108" s="86">
        <f t="shared" si="2"/>
        <v>0</v>
      </c>
      <c r="E108" s="91">
        <f t="shared" si="3"/>
        <v>0</v>
      </c>
    </row>
    <row r="109" spans="1:5" ht="17.25" customHeight="1">
      <c r="A109" s="88" t="s">
        <v>528</v>
      </c>
      <c r="B109" s="92"/>
      <c r="C109" s="86">
        <v>0</v>
      </c>
      <c r="D109" s="86">
        <f t="shared" si="2"/>
        <v>0</v>
      </c>
      <c r="E109" s="91">
        <f t="shared" si="3"/>
        <v>0</v>
      </c>
    </row>
    <row r="110" spans="1:5" ht="17.25" customHeight="1">
      <c r="A110" s="88" t="s">
        <v>529</v>
      </c>
      <c r="B110" s="92"/>
      <c r="C110" s="86">
        <v>0</v>
      </c>
      <c r="D110" s="86">
        <f t="shared" si="2"/>
        <v>0</v>
      </c>
      <c r="E110" s="91">
        <f t="shared" si="3"/>
        <v>0</v>
      </c>
    </row>
    <row r="111" spans="1:5" ht="17.25" customHeight="1">
      <c r="A111" s="88" t="s">
        <v>530</v>
      </c>
      <c r="B111" s="92"/>
      <c r="C111" s="86">
        <v>0</v>
      </c>
      <c r="D111" s="86">
        <f t="shared" si="2"/>
        <v>0</v>
      </c>
      <c r="E111" s="91">
        <f t="shared" si="3"/>
        <v>0</v>
      </c>
    </row>
    <row r="112" spans="1:5" ht="17.25" customHeight="1">
      <c r="A112" s="88" t="s">
        <v>531</v>
      </c>
      <c r="B112" s="92">
        <v>5</v>
      </c>
      <c r="C112" s="86">
        <v>0</v>
      </c>
      <c r="D112" s="86">
        <f t="shared" si="2"/>
        <v>-5</v>
      </c>
      <c r="E112" s="91">
        <f t="shared" si="3"/>
        <v>-100</v>
      </c>
    </row>
    <row r="113" spans="1:5" ht="17.25" customHeight="1">
      <c r="A113" s="88" t="s">
        <v>482</v>
      </c>
      <c r="B113" s="92"/>
      <c r="C113" s="86">
        <v>0</v>
      </c>
      <c r="D113" s="86">
        <f t="shared" si="2"/>
        <v>0</v>
      </c>
      <c r="E113" s="91">
        <f t="shared" si="3"/>
        <v>0</v>
      </c>
    </row>
    <row r="114" spans="1:5" ht="17.25" customHeight="1">
      <c r="A114" s="88" t="s">
        <v>532</v>
      </c>
      <c r="B114" s="92">
        <f>36+24</f>
        <v>60</v>
      </c>
      <c r="C114" s="86">
        <v>0</v>
      </c>
      <c r="D114" s="86">
        <f t="shared" si="2"/>
        <v>-60</v>
      </c>
      <c r="E114" s="91">
        <f t="shared" si="3"/>
        <v>-100</v>
      </c>
    </row>
    <row r="115" spans="1:5" ht="17.25" customHeight="1">
      <c r="A115" s="87" t="s">
        <v>193</v>
      </c>
      <c r="B115" s="92">
        <f>SUM(B116:B123)</f>
        <v>1032</v>
      </c>
      <c r="C115" s="86">
        <f>SUM(C116:C123)</f>
        <v>1113</v>
      </c>
      <c r="D115" s="86">
        <f t="shared" si="2"/>
        <v>81</v>
      </c>
      <c r="E115" s="91">
        <f t="shared" si="3"/>
        <v>7.848837209302325</v>
      </c>
    </row>
    <row r="116" spans="1:5" ht="17.25" customHeight="1">
      <c r="A116" s="88" t="s">
        <v>473</v>
      </c>
      <c r="B116" s="92">
        <v>752</v>
      </c>
      <c r="C116" s="86">
        <v>912</v>
      </c>
      <c r="D116" s="86">
        <f t="shared" si="2"/>
        <v>160</v>
      </c>
      <c r="E116" s="91">
        <f t="shared" si="3"/>
        <v>21.27659574468085</v>
      </c>
    </row>
    <row r="117" spans="1:5" ht="17.25" customHeight="1">
      <c r="A117" s="88" t="s">
        <v>474</v>
      </c>
      <c r="B117" s="92">
        <v>236</v>
      </c>
      <c r="C117" s="86">
        <v>165</v>
      </c>
      <c r="D117" s="86">
        <f t="shared" si="2"/>
        <v>-71</v>
      </c>
      <c r="E117" s="91">
        <f t="shared" si="3"/>
        <v>-30.08474576271186</v>
      </c>
    </row>
    <row r="118" spans="1:5" ht="17.25" customHeight="1">
      <c r="A118" s="88" t="s">
        <v>475</v>
      </c>
      <c r="B118" s="92"/>
      <c r="C118" s="86">
        <v>0</v>
      </c>
      <c r="D118" s="86">
        <f t="shared" si="2"/>
        <v>0</v>
      </c>
      <c r="E118" s="91">
        <f t="shared" si="3"/>
        <v>0</v>
      </c>
    </row>
    <row r="119" spans="1:5" ht="17.25" customHeight="1">
      <c r="A119" s="88" t="s">
        <v>533</v>
      </c>
      <c r="B119" s="92"/>
      <c r="C119" s="86">
        <v>0</v>
      </c>
      <c r="D119" s="86">
        <f t="shared" si="2"/>
        <v>0</v>
      </c>
      <c r="E119" s="91">
        <f t="shared" si="3"/>
        <v>0</v>
      </c>
    </row>
    <row r="120" spans="1:5" ht="17.25" customHeight="1">
      <c r="A120" s="88" t="s">
        <v>534</v>
      </c>
      <c r="B120" s="92"/>
      <c r="C120" s="86">
        <v>0</v>
      </c>
      <c r="D120" s="86">
        <f t="shared" si="2"/>
        <v>0</v>
      </c>
      <c r="E120" s="91">
        <f t="shared" si="3"/>
        <v>0</v>
      </c>
    </row>
    <row r="121" spans="1:5" ht="17.25" customHeight="1">
      <c r="A121" s="88" t="s">
        <v>535</v>
      </c>
      <c r="B121" s="92"/>
      <c r="C121" s="86">
        <v>0</v>
      </c>
      <c r="D121" s="86">
        <f t="shared" si="2"/>
        <v>0</v>
      </c>
      <c r="E121" s="91">
        <f t="shared" si="3"/>
        <v>0</v>
      </c>
    </row>
    <row r="122" spans="1:5" ht="17.25" customHeight="1">
      <c r="A122" s="88" t="s">
        <v>482</v>
      </c>
      <c r="B122" s="92"/>
      <c r="C122" s="86">
        <v>0</v>
      </c>
      <c r="D122" s="86">
        <f t="shared" si="2"/>
        <v>0</v>
      </c>
      <c r="E122" s="91">
        <f t="shared" si="3"/>
        <v>0</v>
      </c>
    </row>
    <row r="123" spans="1:5" ht="17.25" customHeight="1">
      <c r="A123" s="88" t="s">
        <v>536</v>
      </c>
      <c r="B123" s="92">
        <v>44</v>
      </c>
      <c r="C123" s="86">
        <v>36</v>
      </c>
      <c r="D123" s="86">
        <f t="shared" si="2"/>
        <v>-8</v>
      </c>
      <c r="E123" s="91">
        <f t="shared" si="3"/>
        <v>-18.181818181818183</v>
      </c>
    </row>
    <row r="124" spans="1:5" ht="17.25" customHeight="1">
      <c r="A124" s="87" t="s">
        <v>194</v>
      </c>
      <c r="B124" s="92">
        <f>SUM(B125:B134)</f>
        <v>185</v>
      </c>
      <c r="C124" s="86">
        <f>SUM(C125:C134)</f>
        <v>170</v>
      </c>
      <c r="D124" s="86">
        <f t="shared" si="2"/>
        <v>-15</v>
      </c>
      <c r="E124" s="91">
        <f t="shared" si="3"/>
        <v>-8.108108108108109</v>
      </c>
    </row>
    <row r="125" spans="1:5" ht="17.25" customHeight="1">
      <c r="A125" s="88" t="s">
        <v>473</v>
      </c>
      <c r="B125" s="92">
        <v>148</v>
      </c>
      <c r="C125" s="86">
        <v>151</v>
      </c>
      <c r="D125" s="86">
        <f t="shared" si="2"/>
        <v>3</v>
      </c>
      <c r="E125" s="91">
        <f t="shared" si="3"/>
        <v>2.027027027027027</v>
      </c>
    </row>
    <row r="126" spans="1:5" ht="17.25" customHeight="1">
      <c r="A126" s="88" t="s">
        <v>474</v>
      </c>
      <c r="B126" s="92">
        <v>2</v>
      </c>
      <c r="C126" s="86">
        <v>12</v>
      </c>
      <c r="D126" s="86">
        <f t="shared" si="2"/>
        <v>10</v>
      </c>
      <c r="E126" s="91">
        <f t="shared" si="3"/>
        <v>500</v>
      </c>
    </row>
    <row r="127" spans="1:5" ht="17.25" customHeight="1">
      <c r="A127" s="88" t="s">
        <v>475</v>
      </c>
      <c r="B127" s="92"/>
      <c r="C127" s="86">
        <v>0</v>
      </c>
      <c r="D127" s="86">
        <f t="shared" si="2"/>
        <v>0</v>
      </c>
      <c r="E127" s="91">
        <f t="shared" si="3"/>
        <v>0</v>
      </c>
    </row>
    <row r="128" spans="1:5" ht="17.25" customHeight="1">
      <c r="A128" s="88" t="s">
        <v>537</v>
      </c>
      <c r="B128" s="92"/>
      <c r="C128" s="86">
        <v>0</v>
      </c>
      <c r="D128" s="86">
        <f t="shared" si="2"/>
        <v>0</v>
      </c>
      <c r="E128" s="91">
        <f t="shared" si="3"/>
        <v>0</v>
      </c>
    </row>
    <row r="129" spans="1:5" ht="17.25" customHeight="1">
      <c r="A129" s="88" t="s">
        <v>538</v>
      </c>
      <c r="B129" s="92"/>
      <c r="C129" s="86">
        <v>0</v>
      </c>
      <c r="D129" s="86">
        <f t="shared" si="2"/>
        <v>0</v>
      </c>
      <c r="E129" s="91">
        <f t="shared" si="3"/>
        <v>0</v>
      </c>
    </row>
    <row r="130" spans="1:5" ht="17.25" customHeight="1">
      <c r="A130" s="88" t="s">
        <v>539</v>
      </c>
      <c r="B130" s="92"/>
      <c r="C130" s="86">
        <v>0</v>
      </c>
      <c r="D130" s="86">
        <f t="shared" si="2"/>
        <v>0</v>
      </c>
      <c r="E130" s="91">
        <f t="shared" si="3"/>
        <v>0</v>
      </c>
    </row>
    <row r="131" spans="1:5" ht="17.25" customHeight="1">
      <c r="A131" s="88" t="s">
        <v>540</v>
      </c>
      <c r="B131" s="92"/>
      <c r="C131" s="86">
        <v>0</v>
      </c>
      <c r="D131" s="86">
        <f t="shared" si="2"/>
        <v>0</v>
      </c>
      <c r="E131" s="91">
        <f t="shared" si="3"/>
        <v>0</v>
      </c>
    </row>
    <row r="132" spans="1:5" ht="17.25" customHeight="1">
      <c r="A132" s="88" t="s">
        <v>541</v>
      </c>
      <c r="B132" s="92">
        <v>35</v>
      </c>
      <c r="C132" s="86">
        <v>7</v>
      </c>
      <c r="D132" s="86">
        <f aca="true" t="shared" si="4" ref="D132:D195">C132-B132</f>
        <v>-28</v>
      </c>
      <c r="E132" s="91">
        <f aca="true" t="shared" si="5" ref="E132:E195">IF(B132=0,0,D132/B132*100)</f>
        <v>-80</v>
      </c>
    </row>
    <row r="133" spans="1:5" ht="17.25" customHeight="1">
      <c r="A133" s="88" t="s">
        <v>482</v>
      </c>
      <c r="B133" s="92"/>
      <c r="C133" s="86">
        <v>0</v>
      </c>
      <c r="D133" s="86">
        <f t="shared" si="4"/>
        <v>0</v>
      </c>
      <c r="E133" s="91">
        <f t="shared" si="5"/>
        <v>0</v>
      </c>
    </row>
    <row r="134" spans="1:5" ht="17.25" customHeight="1">
      <c r="A134" s="88" t="s">
        <v>542</v>
      </c>
      <c r="B134" s="92"/>
      <c r="C134" s="86">
        <v>0</v>
      </c>
      <c r="D134" s="86">
        <f t="shared" si="4"/>
        <v>0</v>
      </c>
      <c r="E134" s="91">
        <f t="shared" si="5"/>
        <v>0</v>
      </c>
    </row>
    <row r="135" spans="1:5" ht="17.25" customHeight="1">
      <c r="A135" s="87" t="s">
        <v>195</v>
      </c>
      <c r="B135" s="92">
        <f>SUM(B136:B148)</f>
        <v>0</v>
      </c>
      <c r="C135" s="86">
        <f>SUM(C136:C148)</f>
        <v>0</v>
      </c>
      <c r="D135" s="86">
        <f t="shared" si="4"/>
        <v>0</v>
      </c>
      <c r="E135" s="91">
        <f t="shared" si="5"/>
        <v>0</v>
      </c>
    </row>
    <row r="136" spans="1:5" ht="17.25" customHeight="1">
      <c r="A136" s="88" t="s">
        <v>473</v>
      </c>
      <c r="B136" s="92"/>
      <c r="C136" s="86">
        <v>0</v>
      </c>
      <c r="D136" s="86">
        <f t="shared" si="4"/>
        <v>0</v>
      </c>
      <c r="E136" s="91">
        <f t="shared" si="5"/>
        <v>0</v>
      </c>
    </row>
    <row r="137" spans="1:5" ht="17.25" customHeight="1">
      <c r="A137" s="88" t="s">
        <v>474</v>
      </c>
      <c r="B137" s="92"/>
      <c r="C137" s="86">
        <v>0</v>
      </c>
      <c r="D137" s="86">
        <f t="shared" si="4"/>
        <v>0</v>
      </c>
      <c r="E137" s="91">
        <f t="shared" si="5"/>
        <v>0</v>
      </c>
    </row>
    <row r="138" spans="1:5" ht="17.25" customHeight="1">
      <c r="A138" s="88" t="s">
        <v>475</v>
      </c>
      <c r="B138" s="92"/>
      <c r="C138" s="86">
        <v>0</v>
      </c>
      <c r="D138" s="86">
        <f t="shared" si="4"/>
        <v>0</v>
      </c>
      <c r="E138" s="91">
        <f t="shared" si="5"/>
        <v>0</v>
      </c>
    </row>
    <row r="139" spans="1:5" ht="17.25" customHeight="1">
      <c r="A139" s="88" t="s">
        <v>543</v>
      </c>
      <c r="B139" s="92"/>
      <c r="C139" s="86">
        <v>0</v>
      </c>
      <c r="D139" s="86">
        <f t="shared" si="4"/>
        <v>0</v>
      </c>
      <c r="E139" s="91">
        <f t="shared" si="5"/>
        <v>0</v>
      </c>
    </row>
    <row r="140" spans="1:5" ht="17.25" customHeight="1">
      <c r="A140" s="88" t="s">
        <v>544</v>
      </c>
      <c r="B140" s="92"/>
      <c r="C140" s="86">
        <v>0</v>
      </c>
      <c r="D140" s="86">
        <f t="shared" si="4"/>
        <v>0</v>
      </c>
      <c r="E140" s="91">
        <f t="shared" si="5"/>
        <v>0</v>
      </c>
    </row>
    <row r="141" spans="1:5" ht="17.25" customHeight="1">
      <c r="A141" s="88" t="s">
        <v>545</v>
      </c>
      <c r="B141" s="92"/>
      <c r="C141" s="86">
        <v>0</v>
      </c>
      <c r="D141" s="86">
        <f t="shared" si="4"/>
        <v>0</v>
      </c>
      <c r="E141" s="91">
        <f t="shared" si="5"/>
        <v>0</v>
      </c>
    </row>
    <row r="142" spans="1:5" ht="17.25" customHeight="1">
      <c r="A142" s="88" t="s">
        <v>546</v>
      </c>
      <c r="B142" s="92"/>
      <c r="C142" s="86">
        <v>0</v>
      </c>
      <c r="D142" s="86">
        <f t="shared" si="4"/>
        <v>0</v>
      </c>
      <c r="E142" s="91">
        <f t="shared" si="5"/>
        <v>0</v>
      </c>
    </row>
    <row r="143" spans="1:5" ht="17.25" customHeight="1">
      <c r="A143" s="88" t="s">
        <v>547</v>
      </c>
      <c r="B143" s="92"/>
      <c r="C143" s="86">
        <v>0</v>
      </c>
      <c r="D143" s="86">
        <f t="shared" si="4"/>
        <v>0</v>
      </c>
      <c r="E143" s="91">
        <f t="shared" si="5"/>
        <v>0</v>
      </c>
    </row>
    <row r="144" spans="1:5" ht="17.25" customHeight="1">
      <c r="A144" s="88" t="s">
        <v>548</v>
      </c>
      <c r="B144" s="92"/>
      <c r="C144" s="86">
        <v>0</v>
      </c>
      <c r="D144" s="86">
        <f t="shared" si="4"/>
        <v>0</v>
      </c>
      <c r="E144" s="91">
        <f t="shared" si="5"/>
        <v>0</v>
      </c>
    </row>
    <row r="145" spans="1:5" ht="17.25" customHeight="1">
      <c r="A145" s="88" t="s">
        <v>549</v>
      </c>
      <c r="B145" s="92"/>
      <c r="C145" s="86">
        <v>0</v>
      </c>
      <c r="D145" s="86">
        <f t="shared" si="4"/>
        <v>0</v>
      </c>
      <c r="E145" s="91">
        <f t="shared" si="5"/>
        <v>0</v>
      </c>
    </row>
    <row r="146" spans="1:5" ht="17.25" customHeight="1">
      <c r="A146" s="88" t="s">
        <v>550</v>
      </c>
      <c r="B146" s="92"/>
      <c r="C146" s="86">
        <v>0</v>
      </c>
      <c r="D146" s="86">
        <f t="shared" si="4"/>
        <v>0</v>
      </c>
      <c r="E146" s="91">
        <f t="shared" si="5"/>
        <v>0</v>
      </c>
    </row>
    <row r="147" spans="1:5" ht="17.25" customHeight="1">
      <c r="A147" s="88" t="s">
        <v>482</v>
      </c>
      <c r="B147" s="92"/>
      <c r="C147" s="86">
        <v>0</v>
      </c>
      <c r="D147" s="86">
        <f t="shared" si="4"/>
        <v>0</v>
      </c>
      <c r="E147" s="91">
        <f t="shared" si="5"/>
        <v>0</v>
      </c>
    </row>
    <row r="148" spans="1:5" ht="17.25" customHeight="1">
      <c r="A148" s="88" t="s">
        <v>551</v>
      </c>
      <c r="B148" s="92"/>
      <c r="C148" s="86">
        <v>0</v>
      </c>
      <c r="D148" s="86">
        <f t="shared" si="4"/>
        <v>0</v>
      </c>
      <c r="E148" s="91">
        <f t="shared" si="5"/>
        <v>0</v>
      </c>
    </row>
    <row r="149" spans="1:5" ht="17.25" customHeight="1">
      <c r="A149" s="87" t="s">
        <v>196</v>
      </c>
      <c r="B149" s="92">
        <f>SUM(B150:B155)</f>
        <v>135</v>
      </c>
      <c r="C149" s="86">
        <f>SUM(C150:C155)</f>
        <v>298</v>
      </c>
      <c r="D149" s="86">
        <f t="shared" si="4"/>
        <v>163</v>
      </c>
      <c r="E149" s="91">
        <f t="shared" si="5"/>
        <v>120.74074074074075</v>
      </c>
    </row>
    <row r="150" spans="1:5" ht="17.25" customHeight="1">
      <c r="A150" s="88" t="s">
        <v>473</v>
      </c>
      <c r="B150" s="92">
        <v>96</v>
      </c>
      <c r="C150" s="86">
        <v>32</v>
      </c>
      <c r="D150" s="86">
        <f t="shared" si="4"/>
        <v>-64</v>
      </c>
      <c r="E150" s="91">
        <f t="shared" si="5"/>
        <v>-66.66666666666666</v>
      </c>
    </row>
    <row r="151" spans="1:5" ht="17.25" customHeight="1">
      <c r="A151" s="88" t="s">
        <v>474</v>
      </c>
      <c r="B151" s="92"/>
      <c r="C151" s="86">
        <v>6</v>
      </c>
      <c r="D151" s="86">
        <f t="shared" si="4"/>
        <v>6</v>
      </c>
      <c r="E151" s="91">
        <f t="shared" si="5"/>
        <v>0</v>
      </c>
    </row>
    <row r="152" spans="1:5" ht="17.25" customHeight="1">
      <c r="A152" s="88" t="s">
        <v>475</v>
      </c>
      <c r="B152" s="92"/>
      <c r="C152" s="86">
        <v>0</v>
      </c>
      <c r="D152" s="86">
        <f t="shared" si="4"/>
        <v>0</v>
      </c>
      <c r="E152" s="91">
        <f t="shared" si="5"/>
        <v>0</v>
      </c>
    </row>
    <row r="153" spans="1:5" ht="17.25" customHeight="1">
      <c r="A153" s="88" t="s">
        <v>552</v>
      </c>
      <c r="B153" s="92"/>
      <c r="C153" s="86">
        <v>0</v>
      </c>
      <c r="D153" s="86">
        <f t="shared" si="4"/>
        <v>0</v>
      </c>
      <c r="E153" s="91">
        <f t="shared" si="5"/>
        <v>0</v>
      </c>
    </row>
    <row r="154" spans="1:5" ht="17.25" customHeight="1">
      <c r="A154" s="88" t="s">
        <v>482</v>
      </c>
      <c r="B154" s="92"/>
      <c r="C154" s="86">
        <v>0</v>
      </c>
      <c r="D154" s="86">
        <f t="shared" si="4"/>
        <v>0</v>
      </c>
      <c r="E154" s="91">
        <f t="shared" si="5"/>
        <v>0</v>
      </c>
    </row>
    <row r="155" spans="1:5" ht="17.25" customHeight="1">
      <c r="A155" s="88" t="s">
        <v>553</v>
      </c>
      <c r="B155" s="92">
        <v>39</v>
      </c>
      <c r="C155" s="86">
        <v>260</v>
      </c>
      <c r="D155" s="86">
        <f t="shared" si="4"/>
        <v>221</v>
      </c>
      <c r="E155" s="91">
        <f t="shared" si="5"/>
        <v>566.6666666666667</v>
      </c>
    </row>
    <row r="156" spans="1:5" ht="17.25" customHeight="1">
      <c r="A156" s="87" t="s">
        <v>554</v>
      </c>
      <c r="B156" s="92">
        <f>SUM(B157:B163)</f>
        <v>47</v>
      </c>
      <c r="C156" s="86">
        <f>SUM(C157:C163)</f>
        <v>100</v>
      </c>
      <c r="D156" s="86">
        <f t="shared" si="4"/>
        <v>53</v>
      </c>
      <c r="E156" s="91">
        <f t="shared" si="5"/>
        <v>112.7659574468085</v>
      </c>
    </row>
    <row r="157" spans="1:5" ht="17.25" customHeight="1">
      <c r="A157" s="88" t="s">
        <v>473</v>
      </c>
      <c r="B157" s="92">
        <v>45</v>
      </c>
      <c r="C157" s="86">
        <v>25</v>
      </c>
      <c r="D157" s="86">
        <f t="shared" si="4"/>
        <v>-20</v>
      </c>
      <c r="E157" s="91">
        <f t="shared" si="5"/>
        <v>-44.44444444444444</v>
      </c>
    </row>
    <row r="158" spans="1:5" ht="17.25" customHeight="1">
      <c r="A158" s="88" t="s">
        <v>474</v>
      </c>
      <c r="B158" s="92">
        <v>2</v>
      </c>
      <c r="C158" s="86">
        <v>0</v>
      </c>
      <c r="D158" s="86">
        <f t="shared" si="4"/>
        <v>-2</v>
      </c>
      <c r="E158" s="91">
        <f t="shared" si="5"/>
        <v>-100</v>
      </c>
    </row>
    <row r="159" spans="1:5" ht="17.25" customHeight="1">
      <c r="A159" s="88" t="s">
        <v>475</v>
      </c>
      <c r="B159" s="92"/>
      <c r="C159" s="86">
        <v>0</v>
      </c>
      <c r="D159" s="86">
        <f t="shared" si="4"/>
        <v>0</v>
      </c>
      <c r="E159" s="91">
        <f t="shared" si="5"/>
        <v>0</v>
      </c>
    </row>
    <row r="160" spans="1:5" ht="17.25" customHeight="1">
      <c r="A160" s="88" t="s">
        <v>555</v>
      </c>
      <c r="B160" s="92"/>
      <c r="C160" s="86">
        <v>0</v>
      </c>
      <c r="D160" s="86">
        <f t="shared" si="4"/>
        <v>0</v>
      </c>
      <c r="E160" s="91">
        <f t="shared" si="5"/>
        <v>0</v>
      </c>
    </row>
    <row r="161" spans="1:5" ht="17.25" customHeight="1">
      <c r="A161" s="88" t="s">
        <v>556</v>
      </c>
      <c r="B161" s="92"/>
      <c r="C161" s="86">
        <v>1</v>
      </c>
      <c r="D161" s="86">
        <f t="shared" si="4"/>
        <v>1</v>
      </c>
      <c r="E161" s="91">
        <f t="shared" si="5"/>
        <v>0</v>
      </c>
    </row>
    <row r="162" spans="1:5" ht="17.25" customHeight="1">
      <c r="A162" s="88" t="s">
        <v>482</v>
      </c>
      <c r="B162" s="92"/>
      <c r="C162" s="86">
        <v>0</v>
      </c>
      <c r="D162" s="86">
        <f t="shared" si="4"/>
        <v>0</v>
      </c>
      <c r="E162" s="91">
        <f t="shared" si="5"/>
        <v>0</v>
      </c>
    </row>
    <row r="163" spans="1:5" ht="17.25" customHeight="1">
      <c r="A163" s="88" t="s">
        <v>557</v>
      </c>
      <c r="B163" s="92"/>
      <c r="C163" s="86">
        <v>74</v>
      </c>
      <c r="D163" s="86">
        <f t="shared" si="4"/>
        <v>74</v>
      </c>
      <c r="E163" s="91">
        <f t="shared" si="5"/>
        <v>0</v>
      </c>
    </row>
    <row r="164" spans="1:5" ht="14.25">
      <c r="A164" s="87" t="s">
        <v>197</v>
      </c>
      <c r="B164" s="92">
        <f>SUM(B165:B169)</f>
        <v>133</v>
      </c>
      <c r="C164" s="86">
        <f>SUM(C165:C169)</f>
        <v>145</v>
      </c>
      <c r="D164" s="86">
        <f t="shared" si="4"/>
        <v>12</v>
      </c>
      <c r="E164" s="91">
        <f t="shared" si="5"/>
        <v>9.022556390977442</v>
      </c>
    </row>
    <row r="165" spans="1:5" ht="14.25">
      <c r="A165" s="88" t="s">
        <v>473</v>
      </c>
      <c r="B165" s="92">
        <v>124</v>
      </c>
      <c r="C165" s="86">
        <v>110</v>
      </c>
      <c r="D165" s="86">
        <f t="shared" si="4"/>
        <v>-14</v>
      </c>
      <c r="E165" s="91">
        <f t="shared" si="5"/>
        <v>-11.29032258064516</v>
      </c>
    </row>
    <row r="166" spans="1:5" ht="14.25">
      <c r="A166" s="88" t="s">
        <v>474</v>
      </c>
      <c r="B166" s="92">
        <v>9</v>
      </c>
      <c r="C166" s="86">
        <v>35</v>
      </c>
      <c r="D166" s="86">
        <f t="shared" si="4"/>
        <v>26</v>
      </c>
      <c r="E166" s="91">
        <f t="shared" si="5"/>
        <v>288.88888888888886</v>
      </c>
    </row>
    <row r="167" spans="1:5" ht="14.25">
      <c r="A167" s="88" t="s">
        <v>475</v>
      </c>
      <c r="B167" s="92"/>
      <c r="C167" s="86">
        <v>0</v>
      </c>
      <c r="D167" s="86">
        <f t="shared" si="4"/>
        <v>0</v>
      </c>
      <c r="E167" s="91">
        <f t="shared" si="5"/>
        <v>0</v>
      </c>
    </row>
    <row r="168" spans="1:5" ht="14.25">
      <c r="A168" s="88" t="s">
        <v>558</v>
      </c>
      <c r="B168" s="92"/>
      <c r="C168" s="86">
        <v>0</v>
      </c>
      <c r="D168" s="86">
        <f t="shared" si="4"/>
        <v>0</v>
      </c>
      <c r="E168" s="91">
        <f t="shared" si="5"/>
        <v>0</v>
      </c>
    </row>
    <row r="169" spans="1:5" ht="14.25">
      <c r="A169" s="88" t="s">
        <v>559</v>
      </c>
      <c r="B169" s="92"/>
      <c r="C169" s="86">
        <v>0</v>
      </c>
      <c r="D169" s="86">
        <f t="shared" si="4"/>
        <v>0</v>
      </c>
      <c r="E169" s="91">
        <f t="shared" si="5"/>
        <v>0</v>
      </c>
    </row>
    <row r="170" spans="1:5" ht="14.25">
      <c r="A170" s="87" t="s">
        <v>198</v>
      </c>
      <c r="B170" s="92">
        <f>SUM(B171:B176)</f>
        <v>95</v>
      </c>
      <c r="C170" s="86">
        <f>SUM(C171:C176)</f>
        <v>85</v>
      </c>
      <c r="D170" s="86">
        <f t="shared" si="4"/>
        <v>-10</v>
      </c>
      <c r="E170" s="91">
        <f t="shared" si="5"/>
        <v>-10.526315789473683</v>
      </c>
    </row>
    <row r="171" spans="1:5" ht="14.25">
      <c r="A171" s="88" t="s">
        <v>473</v>
      </c>
      <c r="B171" s="92">
        <v>91</v>
      </c>
      <c r="C171" s="86">
        <v>79</v>
      </c>
      <c r="D171" s="86">
        <f t="shared" si="4"/>
        <v>-12</v>
      </c>
      <c r="E171" s="91">
        <f t="shared" si="5"/>
        <v>-13.186813186813188</v>
      </c>
    </row>
    <row r="172" spans="1:5" ht="14.25">
      <c r="A172" s="88" t="s">
        <v>474</v>
      </c>
      <c r="B172" s="92">
        <v>4</v>
      </c>
      <c r="C172" s="86">
        <v>6</v>
      </c>
      <c r="D172" s="86">
        <f t="shared" si="4"/>
        <v>2</v>
      </c>
      <c r="E172" s="91">
        <f t="shared" si="5"/>
        <v>50</v>
      </c>
    </row>
    <row r="173" spans="1:5" ht="14.25">
      <c r="A173" s="88" t="s">
        <v>475</v>
      </c>
      <c r="B173" s="92"/>
      <c r="C173" s="86">
        <v>0</v>
      </c>
      <c r="D173" s="86">
        <f t="shared" si="4"/>
        <v>0</v>
      </c>
      <c r="E173" s="91">
        <f t="shared" si="5"/>
        <v>0</v>
      </c>
    </row>
    <row r="174" spans="1:5" ht="14.25">
      <c r="A174" s="88" t="s">
        <v>486</v>
      </c>
      <c r="B174" s="92"/>
      <c r="C174" s="86">
        <v>0</v>
      </c>
      <c r="D174" s="86">
        <f t="shared" si="4"/>
        <v>0</v>
      </c>
      <c r="E174" s="91">
        <f t="shared" si="5"/>
        <v>0</v>
      </c>
    </row>
    <row r="175" spans="1:5" ht="14.25">
      <c r="A175" s="88" t="s">
        <v>482</v>
      </c>
      <c r="B175" s="92"/>
      <c r="C175" s="86">
        <v>0</v>
      </c>
      <c r="D175" s="86">
        <f t="shared" si="4"/>
        <v>0</v>
      </c>
      <c r="E175" s="91">
        <f t="shared" si="5"/>
        <v>0</v>
      </c>
    </row>
    <row r="176" spans="1:5" ht="14.25">
      <c r="A176" s="88" t="s">
        <v>560</v>
      </c>
      <c r="B176" s="92"/>
      <c r="C176" s="86">
        <v>0</v>
      </c>
      <c r="D176" s="86">
        <f t="shared" si="4"/>
        <v>0</v>
      </c>
      <c r="E176" s="91">
        <f t="shared" si="5"/>
        <v>0</v>
      </c>
    </row>
    <row r="177" spans="1:5" ht="14.25">
      <c r="A177" s="87" t="s">
        <v>199</v>
      </c>
      <c r="B177" s="92">
        <f>SUM(B178:B183)</f>
        <v>1799</v>
      </c>
      <c r="C177" s="86">
        <f>SUM(C178:C183)</f>
        <v>1732</v>
      </c>
      <c r="D177" s="86">
        <f t="shared" si="4"/>
        <v>-67</v>
      </c>
      <c r="E177" s="91">
        <f t="shared" si="5"/>
        <v>-3.7242912729294053</v>
      </c>
    </row>
    <row r="178" spans="1:5" ht="14.25">
      <c r="A178" s="88" t="s">
        <v>473</v>
      </c>
      <c r="B178" s="92">
        <v>289</v>
      </c>
      <c r="C178" s="86">
        <v>210</v>
      </c>
      <c r="D178" s="86">
        <f t="shared" si="4"/>
        <v>-79</v>
      </c>
      <c r="E178" s="91">
        <f t="shared" si="5"/>
        <v>-27.33564013840831</v>
      </c>
    </row>
    <row r="179" spans="1:5" ht="14.25">
      <c r="A179" s="88" t="s">
        <v>474</v>
      </c>
      <c r="B179" s="92">
        <v>195</v>
      </c>
      <c r="C179" s="86">
        <v>203</v>
      </c>
      <c r="D179" s="86">
        <f t="shared" si="4"/>
        <v>8</v>
      </c>
      <c r="E179" s="91">
        <f t="shared" si="5"/>
        <v>4.102564102564102</v>
      </c>
    </row>
    <row r="180" spans="1:5" ht="14.25">
      <c r="A180" s="88" t="s">
        <v>475</v>
      </c>
      <c r="B180" s="92"/>
      <c r="C180" s="86">
        <v>0</v>
      </c>
      <c r="D180" s="86">
        <f t="shared" si="4"/>
        <v>0</v>
      </c>
      <c r="E180" s="91">
        <f t="shared" si="5"/>
        <v>0</v>
      </c>
    </row>
    <row r="181" spans="1:5" ht="14.25">
      <c r="A181" s="88" t="s">
        <v>561</v>
      </c>
      <c r="B181" s="92"/>
      <c r="C181" s="86">
        <v>0</v>
      </c>
      <c r="D181" s="86">
        <f t="shared" si="4"/>
        <v>0</v>
      </c>
      <c r="E181" s="91">
        <f t="shared" si="5"/>
        <v>0</v>
      </c>
    </row>
    <row r="182" spans="1:5" ht="14.25">
      <c r="A182" s="88" t="s">
        <v>482</v>
      </c>
      <c r="B182" s="92">
        <v>58</v>
      </c>
      <c r="C182" s="86">
        <v>54</v>
      </c>
      <c r="D182" s="86">
        <f t="shared" si="4"/>
        <v>-4</v>
      </c>
      <c r="E182" s="91">
        <f t="shared" si="5"/>
        <v>-6.896551724137931</v>
      </c>
    </row>
    <row r="183" spans="1:5" ht="14.25">
      <c r="A183" s="88" t="s">
        <v>562</v>
      </c>
      <c r="B183" s="92">
        <v>1257</v>
      </c>
      <c r="C183" s="86">
        <v>1265</v>
      </c>
      <c r="D183" s="86">
        <f t="shared" si="4"/>
        <v>8</v>
      </c>
      <c r="E183" s="91">
        <f t="shared" si="5"/>
        <v>0.6364359586316627</v>
      </c>
    </row>
    <row r="184" spans="1:5" ht="14.25">
      <c r="A184" s="87" t="s">
        <v>200</v>
      </c>
      <c r="B184" s="92">
        <f>SUM(B185:B190)</f>
        <v>1350</v>
      </c>
      <c r="C184" s="86">
        <f>SUM(C185:C190)</f>
        <v>1414</v>
      </c>
      <c r="D184" s="86">
        <f t="shared" si="4"/>
        <v>64</v>
      </c>
      <c r="E184" s="91">
        <f t="shared" si="5"/>
        <v>4.7407407407407405</v>
      </c>
    </row>
    <row r="185" spans="1:5" ht="14.25">
      <c r="A185" s="88" t="s">
        <v>473</v>
      </c>
      <c r="B185" s="92">
        <v>1136</v>
      </c>
      <c r="C185" s="86">
        <v>1268</v>
      </c>
      <c r="D185" s="86">
        <f t="shared" si="4"/>
        <v>132</v>
      </c>
      <c r="E185" s="91">
        <f t="shared" si="5"/>
        <v>11.619718309859154</v>
      </c>
    </row>
    <row r="186" spans="1:5" ht="14.25">
      <c r="A186" s="88" t="s">
        <v>474</v>
      </c>
      <c r="B186" s="92">
        <v>145</v>
      </c>
      <c r="C186" s="86">
        <v>87</v>
      </c>
      <c r="D186" s="86">
        <f t="shared" si="4"/>
        <v>-58</v>
      </c>
      <c r="E186" s="91">
        <f t="shared" si="5"/>
        <v>-40</v>
      </c>
    </row>
    <row r="187" spans="1:5" ht="14.25">
      <c r="A187" s="88" t="s">
        <v>475</v>
      </c>
      <c r="B187" s="92"/>
      <c r="C187" s="86">
        <v>0</v>
      </c>
      <c r="D187" s="86">
        <f t="shared" si="4"/>
        <v>0</v>
      </c>
      <c r="E187" s="91">
        <f t="shared" si="5"/>
        <v>0</v>
      </c>
    </row>
    <row r="188" spans="1:5" ht="14.25">
      <c r="A188" s="88" t="s">
        <v>563</v>
      </c>
      <c r="B188" s="92">
        <v>1</v>
      </c>
      <c r="C188" s="86">
        <v>0</v>
      </c>
      <c r="D188" s="86">
        <f t="shared" si="4"/>
        <v>-1</v>
      </c>
      <c r="E188" s="91">
        <f t="shared" si="5"/>
        <v>-100</v>
      </c>
    </row>
    <row r="189" spans="1:5" ht="14.25">
      <c r="A189" s="88" t="s">
        <v>482</v>
      </c>
      <c r="B189" s="92"/>
      <c r="C189" s="86">
        <v>0</v>
      </c>
      <c r="D189" s="86">
        <f t="shared" si="4"/>
        <v>0</v>
      </c>
      <c r="E189" s="91">
        <f t="shared" si="5"/>
        <v>0</v>
      </c>
    </row>
    <row r="190" spans="1:5" ht="14.25">
      <c r="A190" s="88" t="s">
        <v>564</v>
      </c>
      <c r="B190" s="92">
        <v>68</v>
      </c>
      <c r="C190" s="86">
        <v>59</v>
      </c>
      <c r="D190" s="86">
        <f t="shared" si="4"/>
        <v>-9</v>
      </c>
      <c r="E190" s="91">
        <f t="shared" si="5"/>
        <v>-13.23529411764706</v>
      </c>
    </row>
    <row r="191" spans="1:5" ht="14.25">
      <c r="A191" s="87" t="s">
        <v>201</v>
      </c>
      <c r="B191" s="92">
        <f>SUM(B192:B197)</f>
        <v>934</v>
      </c>
      <c r="C191" s="86">
        <f>SUM(C192:C197)</f>
        <v>1296</v>
      </c>
      <c r="D191" s="86">
        <f t="shared" si="4"/>
        <v>362</v>
      </c>
      <c r="E191" s="91">
        <f t="shared" si="5"/>
        <v>38.75802997858672</v>
      </c>
    </row>
    <row r="192" spans="1:5" ht="14.25">
      <c r="A192" s="88" t="s">
        <v>473</v>
      </c>
      <c r="B192" s="92">
        <v>288</v>
      </c>
      <c r="C192" s="86">
        <v>266</v>
      </c>
      <c r="D192" s="86">
        <f t="shared" si="4"/>
        <v>-22</v>
      </c>
      <c r="E192" s="91">
        <f t="shared" si="5"/>
        <v>-7.638888888888889</v>
      </c>
    </row>
    <row r="193" spans="1:5" ht="14.25">
      <c r="A193" s="88" t="s">
        <v>474</v>
      </c>
      <c r="B193" s="92">
        <v>224</v>
      </c>
      <c r="C193" s="86">
        <v>633</v>
      </c>
      <c r="D193" s="86">
        <f t="shared" si="4"/>
        <v>409</v>
      </c>
      <c r="E193" s="91">
        <f t="shared" si="5"/>
        <v>182.58928571428572</v>
      </c>
    </row>
    <row r="194" spans="1:5" ht="14.25">
      <c r="A194" s="88" t="s">
        <v>475</v>
      </c>
      <c r="B194" s="92"/>
      <c r="C194" s="86">
        <v>0</v>
      </c>
      <c r="D194" s="86">
        <f t="shared" si="4"/>
        <v>0</v>
      </c>
      <c r="E194" s="91">
        <f t="shared" si="5"/>
        <v>0</v>
      </c>
    </row>
    <row r="195" spans="1:5" ht="14.25">
      <c r="A195" s="88" t="s">
        <v>565</v>
      </c>
      <c r="B195" s="92">
        <v>4</v>
      </c>
      <c r="C195" s="86">
        <v>0</v>
      </c>
      <c r="D195" s="86">
        <f t="shared" si="4"/>
        <v>-4</v>
      </c>
      <c r="E195" s="91">
        <f t="shared" si="5"/>
        <v>-100</v>
      </c>
    </row>
    <row r="196" spans="1:5" ht="14.25">
      <c r="A196" s="88" t="s">
        <v>482</v>
      </c>
      <c r="B196" s="92"/>
      <c r="C196" s="86">
        <v>0</v>
      </c>
      <c r="D196" s="86">
        <f aca="true" t="shared" si="6" ref="D196:D259">C196-B196</f>
        <v>0</v>
      </c>
      <c r="E196" s="91">
        <f aca="true" t="shared" si="7" ref="E196:E259">IF(B196=0,0,D196/B196*100)</f>
        <v>0</v>
      </c>
    </row>
    <row r="197" spans="1:5" ht="14.25">
      <c r="A197" s="88" t="s">
        <v>566</v>
      </c>
      <c r="B197" s="92">
        <v>418</v>
      </c>
      <c r="C197" s="86">
        <v>397</v>
      </c>
      <c r="D197" s="86">
        <f t="shared" si="6"/>
        <v>-21</v>
      </c>
      <c r="E197" s="91">
        <f t="shared" si="7"/>
        <v>-5.023923444976076</v>
      </c>
    </row>
    <row r="198" spans="1:5" ht="14.25">
      <c r="A198" s="87" t="s">
        <v>202</v>
      </c>
      <c r="B198" s="92">
        <f>SUM(B199:B203)</f>
        <v>268</v>
      </c>
      <c r="C198" s="86">
        <f>SUM(C199:C203)</f>
        <v>322</v>
      </c>
      <c r="D198" s="86">
        <f t="shared" si="6"/>
        <v>54</v>
      </c>
      <c r="E198" s="91">
        <f t="shared" si="7"/>
        <v>20.149253731343283</v>
      </c>
    </row>
    <row r="199" spans="1:5" ht="14.25">
      <c r="A199" s="88" t="s">
        <v>473</v>
      </c>
      <c r="B199" s="92">
        <v>129</v>
      </c>
      <c r="C199" s="86">
        <v>118</v>
      </c>
      <c r="D199" s="86">
        <f t="shared" si="6"/>
        <v>-11</v>
      </c>
      <c r="E199" s="91">
        <f t="shared" si="7"/>
        <v>-8.527131782945736</v>
      </c>
    </row>
    <row r="200" spans="1:5" ht="14.25">
      <c r="A200" s="88" t="s">
        <v>474</v>
      </c>
      <c r="B200" s="92">
        <v>26</v>
      </c>
      <c r="C200" s="86">
        <v>174</v>
      </c>
      <c r="D200" s="86">
        <f t="shared" si="6"/>
        <v>148</v>
      </c>
      <c r="E200" s="91">
        <f t="shared" si="7"/>
        <v>569.2307692307693</v>
      </c>
    </row>
    <row r="201" spans="1:5" ht="14.25">
      <c r="A201" s="88" t="s">
        <v>475</v>
      </c>
      <c r="B201" s="92"/>
      <c r="C201" s="86">
        <v>0</v>
      </c>
      <c r="D201" s="86">
        <f t="shared" si="6"/>
        <v>0</v>
      </c>
      <c r="E201" s="91">
        <f t="shared" si="7"/>
        <v>0</v>
      </c>
    </row>
    <row r="202" spans="1:5" ht="14.25">
      <c r="A202" s="88" t="s">
        <v>482</v>
      </c>
      <c r="B202" s="92">
        <v>21</v>
      </c>
      <c r="C202" s="86">
        <v>25</v>
      </c>
      <c r="D202" s="86">
        <f t="shared" si="6"/>
        <v>4</v>
      </c>
      <c r="E202" s="91">
        <f t="shared" si="7"/>
        <v>19.047619047619047</v>
      </c>
    </row>
    <row r="203" spans="1:5" ht="14.25">
      <c r="A203" s="88" t="s">
        <v>567</v>
      </c>
      <c r="B203" s="92">
        <v>92</v>
      </c>
      <c r="C203" s="86">
        <v>5</v>
      </c>
      <c r="D203" s="86">
        <f t="shared" si="6"/>
        <v>-87</v>
      </c>
      <c r="E203" s="91">
        <f t="shared" si="7"/>
        <v>-94.56521739130434</v>
      </c>
    </row>
    <row r="204" spans="1:5" ht="14.25">
      <c r="A204" s="87" t="s">
        <v>203</v>
      </c>
      <c r="B204" s="92">
        <f>SUM(B205:B211)</f>
        <v>236</v>
      </c>
      <c r="C204" s="86">
        <f>SUM(C205:C211)</f>
        <v>322</v>
      </c>
      <c r="D204" s="86">
        <f t="shared" si="6"/>
        <v>86</v>
      </c>
      <c r="E204" s="91">
        <f t="shared" si="7"/>
        <v>36.440677966101696</v>
      </c>
    </row>
    <row r="205" spans="1:5" ht="14.25">
      <c r="A205" s="88" t="s">
        <v>473</v>
      </c>
      <c r="B205" s="92">
        <v>103</v>
      </c>
      <c r="C205" s="86">
        <v>153</v>
      </c>
      <c r="D205" s="86">
        <f t="shared" si="6"/>
        <v>50</v>
      </c>
      <c r="E205" s="91">
        <f t="shared" si="7"/>
        <v>48.54368932038835</v>
      </c>
    </row>
    <row r="206" spans="1:5" ht="14.25">
      <c r="A206" s="88" t="s">
        <v>474</v>
      </c>
      <c r="B206" s="92">
        <v>20</v>
      </c>
      <c r="C206" s="86">
        <v>25</v>
      </c>
      <c r="D206" s="86">
        <f t="shared" si="6"/>
        <v>5</v>
      </c>
      <c r="E206" s="91">
        <f t="shared" si="7"/>
        <v>25</v>
      </c>
    </row>
    <row r="207" spans="1:5" ht="14.25">
      <c r="A207" s="88" t="s">
        <v>475</v>
      </c>
      <c r="B207" s="92">
        <v>1</v>
      </c>
      <c r="C207" s="86">
        <v>0</v>
      </c>
      <c r="D207" s="86">
        <f t="shared" si="6"/>
        <v>-1</v>
      </c>
      <c r="E207" s="91">
        <f t="shared" si="7"/>
        <v>-100</v>
      </c>
    </row>
    <row r="208" spans="1:5" ht="14.25">
      <c r="A208" s="88" t="s">
        <v>568</v>
      </c>
      <c r="B208" s="92">
        <v>14</v>
      </c>
      <c r="C208" s="86">
        <v>38</v>
      </c>
      <c r="D208" s="86">
        <f t="shared" si="6"/>
        <v>24</v>
      </c>
      <c r="E208" s="91">
        <f t="shared" si="7"/>
        <v>171.42857142857142</v>
      </c>
    </row>
    <row r="209" spans="1:5" ht="14.25">
      <c r="A209" s="88" t="s">
        <v>569</v>
      </c>
      <c r="B209" s="92">
        <v>98</v>
      </c>
      <c r="C209" s="86">
        <v>106</v>
      </c>
      <c r="D209" s="86">
        <f t="shared" si="6"/>
        <v>8</v>
      </c>
      <c r="E209" s="91">
        <f t="shared" si="7"/>
        <v>8.16326530612245</v>
      </c>
    </row>
    <row r="210" spans="1:5" ht="14.25">
      <c r="A210" s="88" t="s">
        <v>482</v>
      </c>
      <c r="B210" s="92"/>
      <c r="C210" s="86">
        <v>0</v>
      </c>
      <c r="D210" s="86">
        <f t="shared" si="6"/>
        <v>0</v>
      </c>
      <c r="E210" s="91">
        <f t="shared" si="7"/>
        <v>0</v>
      </c>
    </row>
    <row r="211" spans="1:5" ht="14.25">
      <c r="A211" s="88" t="s">
        <v>570</v>
      </c>
      <c r="B211" s="92"/>
      <c r="C211" s="86">
        <v>0</v>
      </c>
      <c r="D211" s="86">
        <f t="shared" si="6"/>
        <v>0</v>
      </c>
      <c r="E211" s="91">
        <f t="shared" si="7"/>
        <v>0</v>
      </c>
    </row>
    <row r="212" spans="1:5" ht="14.25">
      <c r="A212" s="87" t="s">
        <v>204</v>
      </c>
      <c r="B212" s="92">
        <f>SUM(B213:B217)</f>
        <v>0</v>
      </c>
      <c r="C212" s="86">
        <f>SUM(C213:C217)</f>
        <v>0</v>
      </c>
      <c r="D212" s="86">
        <f t="shared" si="6"/>
        <v>0</v>
      </c>
      <c r="E212" s="91">
        <f t="shared" si="7"/>
        <v>0</v>
      </c>
    </row>
    <row r="213" spans="1:5" ht="14.25">
      <c r="A213" s="88" t="s">
        <v>473</v>
      </c>
      <c r="B213" s="92"/>
      <c r="C213" s="86">
        <v>0</v>
      </c>
      <c r="D213" s="86">
        <f t="shared" si="6"/>
        <v>0</v>
      </c>
      <c r="E213" s="91">
        <f t="shared" si="7"/>
        <v>0</v>
      </c>
    </row>
    <row r="214" spans="1:5" ht="14.25">
      <c r="A214" s="88" t="s">
        <v>474</v>
      </c>
      <c r="B214" s="92"/>
      <c r="C214" s="86">
        <v>0</v>
      </c>
      <c r="D214" s="86">
        <f t="shared" si="6"/>
        <v>0</v>
      </c>
      <c r="E214" s="91">
        <f t="shared" si="7"/>
        <v>0</v>
      </c>
    </row>
    <row r="215" spans="1:5" ht="14.25">
      <c r="A215" s="88" t="s">
        <v>475</v>
      </c>
      <c r="B215" s="92"/>
      <c r="C215" s="86">
        <v>0</v>
      </c>
      <c r="D215" s="86">
        <f t="shared" si="6"/>
        <v>0</v>
      </c>
      <c r="E215" s="91">
        <f t="shared" si="7"/>
        <v>0</v>
      </c>
    </row>
    <row r="216" spans="1:5" ht="14.25">
      <c r="A216" s="88" t="s">
        <v>482</v>
      </c>
      <c r="B216" s="92"/>
      <c r="C216" s="86">
        <v>0</v>
      </c>
      <c r="D216" s="86">
        <f t="shared" si="6"/>
        <v>0</v>
      </c>
      <c r="E216" s="91">
        <f t="shared" si="7"/>
        <v>0</v>
      </c>
    </row>
    <row r="217" spans="1:5" ht="14.25">
      <c r="A217" s="88" t="s">
        <v>571</v>
      </c>
      <c r="B217" s="92"/>
      <c r="C217" s="86">
        <v>0</v>
      </c>
      <c r="D217" s="86">
        <f t="shared" si="6"/>
        <v>0</v>
      </c>
      <c r="E217" s="91">
        <f t="shared" si="7"/>
        <v>0</v>
      </c>
    </row>
    <row r="218" spans="1:5" ht="14.25">
      <c r="A218" s="87" t="s">
        <v>572</v>
      </c>
      <c r="B218" s="92">
        <f>SUM(B219:B223)</f>
        <v>1270</v>
      </c>
      <c r="C218" s="86">
        <f>SUM(C219:C223)</f>
        <v>1299</v>
      </c>
      <c r="D218" s="86">
        <f t="shared" si="6"/>
        <v>29</v>
      </c>
      <c r="E218" s="91">
        <f t="shared" si="7"/>
        <v>2.283464566929134</v>
      </c>
    </row>
    <row r="219" spans="1:5" ht="14.25">
      <c r="A219" s="88" t="s">
        <v>473</v>
      </c>
      <c r="B219" s="92">
        <v>731</v>
      </c>
      <c r="C219" s="86">
        <v>632</v>
      </c>
      <c r="D219" s="86">
        <f t="shared" si="6"/>
        <v>-99</v>
      </c>
      <c r="E219" s="91">
        <f t="shared" si="7"/>
        <v>-13.543091655266759</v>
      </c>
    </row>
    <row r="220" spans="1:5" ht="14.25">
      <c r="A220" s="88" t="s">
        <v>474</v>
      </c>
      <c r="B220" s="92">
        <v>455</v>
      </c>
      <c r="C220" s="86">
        <v>569</v>
      </c>
      <c r="D220" s="86">
        <f t="shared" si="6"/>
        <v>114</v>
      </c>
      <c r="E220" s="91">
        <f t="shared" si="7"/>
        <v>25.054945054945055</v>
      </c>
    </row>
    <row r="221" spans="1:5" ht="14.25">
      <c r="A221" s="88" t="s">
        <v>475</v>
      </c>
      <c r="B221" s="92"/>
      <c r="C221" s="86">
        <v>0</v>
      </c>
      <c r="D221" s="86">
        <f t="shared" si="6"/>
        <v>0</v>
      </c>
      <c r="E221" s="91">
        <f t="shared" si="7"/>
        <v>0</v>
      </c>
    </row>
    <row r="222" spans="1:5" ht="14.25">
      <c r="A222" s="88" t="s">
        <v>482</v>
      </c>
      <c r="B222" s="92">
        <v>79</v>
      </c>
      <c r="C222" s="86">
        <v>97</v>
      </c>
      <c r="D222" s="86">
        <f t="shared" si="6"/>
        <v>18</v>
      </c>
      <c r="E222" s="91">
        <f t="shared" si="7"/>
        <v>22.78481012658228</v>
      </c>
    </row>
    <row r="223" spans="1:5" ht="14.25">
      <c r="A223" s="88" t="s">
        <v>573</v>
      </c>
      <c r="B223" s="92">
        <v>5</v>
      </c>
      <c r="C223" s="86">
        <v>1</v>
      </c>
      <c r="D223" s="86">
        <f t="shared" si="6"/>
        <v>-4</v>
      </c>
      <c r="E223" s="91">
        <f t="shared" si="7"/>
        <v>-80</v>
      </c>
    </row>
    <row r="224" spans="1:5" ht="14.25">
      <c r="A224" s="87" t="s">
        <v>574</v>
      </c>
      <c r="B224" s="92">
        <f>SUM(B225:B229)</f>
        <v>0</v>
      </c>
      <c r="C224" s="86">
        <f>SUM(C225:C229)</f>
        <v>0</v>
      </c>
      <c r="D224" s="86">
        <f t="shared" si="6"/>
        <v>0</v>
      </c>
      <c r="E224" s="91">
        <f t="shared" si="7"/>
        <v>0</v>
      </c>
    </row>
    <row r="225" spans="1:5" ht="14.25">
      <c r="A225" s="88" t="s">
        <v>473</v>
      </c>
      <c r="B225" s="92"/>
      <c r="C225" s="86">
        <v>0</v>
      </c>
      <c r="D225" s="86">
        <f t="shared" si="6"/>
        <v>0</v>
      </c>
      <c r="E225" s="94">
        <f t="shared" si="7"/>
        <v>0</v>
      </c>
    </row>
    <row r="226" spans="1:5" ht="14.25">
      <c r="A226" s="88" t="s">
        <v>474</v>
      </c>
      <c r="B226" s="92"/>
      <c r="C226" s="86">
        <v>0</v>
      </c>
      <c r="D226" s="86">
        <f t="shared" si="6"/>
        <v>0</v>
      </c>
      <c r="E226" s="94">
        <f t="shared" si="7"/>
        <v>0</v>
      </c>
    </row>
    <row r="227" spans="1:5" ht="14.25">
      <c r="A227" s="88" t="s">
        <v>475</v>
      </c>
      <c r="B227" s="92"/>
      <c r="C227" s="86">
        <v>0</v>
      </c>
      <c r="D227" s="86">
        <f t="shared" si="6"/>
        <v>0</v>
      </c>
      <c r="E227" s="94">
        <f t="shared" si="7"/>
        <v>0</v>
      </c>
    </row>
    <row r="228" spans="1:5" ht="14.25">
      <c r="A228" s="88" t="s">
        <v>482</v>
      </c>
      <c r="B228" s="92"/>
      <c r="C228" s="86">
        <v>0</v>
      </c>
      <c r="D228" s="86">
        <f t="shared" si="6"/>
        <v>0</v>
      </c>
      <c r="E228" s="94">
        <f t="shared" si="7"/>
        <v>0</v>
      </c>
    </row>
    <row r="229" spans="1:5" ht="14.25">
      <c r="A229" s="88" t="s">
        <v>575</v>
      </c>
      <c r="B229" s="92"/>
      <c r="C229" s="86">
        <v>0</v>
      </c>
      <c r="D229" s="86">
        <f t="shared" si="6"/>
        <v>0</v>
      </c>
      <c r="E229" s="94">
        <f t="shared" si="7"/>
        <v>0</v>
      </c>
    </row>
    <row r="230" spans="1:5" ht="14.25">
      <c r="A230" s="87" t="s">
        <v>576</v>
      </c>
      <c r="B230" s="92">
        <f>SUM(B231:B246)</f>
        <v>1164</v>
      </c>
      <c r="C230" s="86">
        <f>SUM(C231:C246)</f>
        <v>2161</v>
      </c>
      <c r="D230" s="86">
        <f t="shared" si="6"/>
        <v>997</v>
      </c>
      <c r="E230" s="94">
        <f t="shared" si="7"/>
        <v>85.6529209621993</v>
      </c>
    </row>
    <row r="231" spans="1:5" ht="14.25">
      <c r="A231" s="88" t="s">
        <v>473</v>
      </c>
      <c r="B231" s="92">
        <v>965</v>
      </c>
      <c r="C231" s="86">
        <v>1832</v>
      </c>
      <c r="D231" s="86">
        <f t="shared" si="6"/>
        <v>867</v>
      </c>
      <c r="E231" s="94">
        <f t="shared" si="7"/>
        <v>89.84455958549222</v>
      </c>
    </row>
    <row r="232" spans="1:5" ht="14.25">
      <c r="A232" s="88" t="s">
        <v>474</v>
      </c>
      <c r="B232" s="92">
        <v>119</v>
      </c>
      <c r="C232" s="86">
        <v>132</v>
      </c>
      <c r="D232" s="86">
        <f t="shared" si="6"/>
        <v>13</v>
      </c>
      <c r="E232" s="94">
        <f t="shared" si="7"/>
        <v>10.92436974789916</v>
      </c>
    </row>
    <row r="233" spans="1:5" ht="14.25">
      <c r="A233" s="88" t="s">
        <v>475</v>
      </c>
      <c r="B233" s="92"/>
      <c r="C233" s="86">
        <v>4</v>
      </c>
      <c r="D233" s="86">
        <f t="shared" si="6"/>
        <v>4</v>
      </c>
      <c r="E233" s="94">
        <f t="shared" si="7"/>
        <v>0</v>
      </c>
    </row>
    <row r="234" spans="1:5" ht="14.25">
      <c r="A234" s="88" t="s">
        <v>577</v>
      </c>
      <c r="B234" s="92">
        <v>2</v>
      </c>
      <c r="C234" s="86">
        <v>41</v>
      </c>
      <c r="D234" s="86">
        <f t="shared" si="6"/>
        <v>39</v>
      </c>
      <c r="E234" s="94">
        <f t="shared" si="7"/>
        <v>1950</v>
      </c>
    </row>
    <row r="235" spans="1:5" ht="14.25">
      <c r="A235" s="88" t="s">
        <v>578</v>
      </c>
      <c r="B235" s="92">
        <v>4</v>
      </c>
      <c r="C235" s="86">
        <v>2</v>
      </c>
      <c r="D235" s="86">
        <f t="shared" si="6"/>
        <v>-2</v>
      </c>
      <c r="E235" s="94">
        <f t="shared" si="7"/>
        <v>-50</v>
      </c>
    </row>
    <row r="236" spans="1:5" ht="14.25">
      <c r="A236" s="88" t="s">
        <v>579</v>
      </c>
      <c r="B236" s="92">
        <v>4</v>
      </c>
      <c r="C236" s="86">
        <v>2</v>
      </c>
      <c r="D236" s="86">
        <f t="shared" si="6"/>
        <v>-2</v>
      </c>
      <c r="E236" s="94">
        <f t="shared" si="7"/>
        <v>-50</v>
      </c>
    </row>
    <row r="237" spans="1:5" ht="14.25">
      <c r="A237" s="88" t="s">
        <v>580</v>
      </c>
      <c r="B237" s="92"/>
      <c r="C237" s="86">
        <v>0</v>
      </c>
      <c r="D237" s="86">
        <f t="shared" si="6"/>
        <v>0</v>
      </c>
      <c r="E237" s="94">
        <f t="shared" si="7"/>
        <v>0</v>
      </c>
    </row>
    <row r="238" spans="1:5" ht="14.25">
      <c r="A238" s="88" t="s">
        <v>509</v>
      </c>
      <c r="B238" s="92"/>
      <c r="C238" s="86">
        <v>0</v>
      </c>
      <c r="D238" s="86">
        <f t="shared" si="6"/>
        <v>0</v>
      </c>
      <c r="E238" s="94">
        <f t="shared" si="7"/>
        <v>0</v>
      </c>
    </row>
    <row r="239" spans="1:5" ht="14.25">
      <c r="A239" s="88" t="s">
        <v>581</v>
      </c>
      <c r="B239" s="92"/>
      <c r="C239" s="86">
        <v>0</v>
      </c>
      <c r="D239" s="86">
        <f t="shared" si="6"/>
        <v>0</v>
      </c>
      <c r="E239" s="94">
        <f t="shared" si="7"/>
        <v>0</v>
      </c>
    </row>
    <row r="240" spans="1:5" ht="14.25">
      <c r="A240" s="88" t="s">
        <v>582</v>
      </c>
      <c r="B240" s="92"/>
      <c r="C240" s="86">
        <v>4</v>
      </c>
      <c r="D240" s="86">
        <f t="shared" si="6"/>
        <v>4</v>
      </c>
      <c r="E240" s="94">
        <f t="shared" si="7"/>
        <v>0</v>
      </c>
    </row>
    <row r="241" spans="1:5" ht="14.25">
      <c r="A241" s="88" t="s">
        <v>583</v>
      </c>
      <c r="B241" s="92"/>
      <c r="C241" s="86">
        <v>3</v>
      </c>
      <c r="D241" s="86">
        <f t="shared" si="6"/>
        <v>3</v>
      </c>
      <c r="E241" s="94">
        <f t="shared" si="7"/>
        <v>0</v>
      </c>
    </row>
    <row r="242" spans="1:5" ht="14.25">
      <c r="A242" s="88" t="s">
        <v>584</v>
      </c>
      <c r="B242" s="92"/>
      <c r="C242" s="86">
        <v>0</v>
      </c>
      <c r="D242" s="86">
        <f t="shared" si="6"/>
        <v>0</v>
      </c>
      <c r="E242" s="94">
        <f t="shared" si="7"/>
        <v>0</v>
      </c>
    </row>
    <row r="243" spans="1:5" ht="14.25">
      <c r="A243" s="88" t="s">
        <v>585</v>
      </c>
      <c r="B243" s="92"/>
      <c r="C243" s="86">
        <v>0</v>
      </c>
      <c r="D243" s="86">
        <f t="shared" si="6"/>
        <v>0</v>
      </c>
      <c r="E243" s="94">
        <f t="shared" si="7"/>
        <v>0</v>
      </c>
    </row>
    <row r="244" spans="1:5" ht="14.25">
      <c r="A244" s="88" t="s">
        <v>586</v>
      </c>
      <c r="B244" s="92"/>
      <c r="C244" s="86">
        <v>0</v>
      </c>
      <c r="D244" s="86">
        <f t="shared" si="6"/>
        <v>0</v>
      </c>
      <c r="E244" s="94">
        <f t="shared" si="7"/>
        <v>0</v>
      </c>
    </row>
    <row r="245" spans="1:5" ht="14.25">
      <c r="A245" s="88" t="s">
        <v>482</v>
      </c>
      <c r="B245" s="92">
        <v>70</v>
      </c>
      <c r="C245" s="86">
        <v>75</v>
      </c>
      <c r="D245" s="86">
        <f t="shared" si="6"/>
        <v>5</v>
      </c>
      <c r="E245" s="94">
        <f t="shared" si="7"/>
        <v>7.142857142857142</v>
      </c>
    </row>
    <row r="246" spans="1:5" ht="14.25">
      <c r="A246" s="88" t="s">
        <v>587</v>
      </c>
      <c r="B246" s="92"/>
      <c r="C246" s="86">
        <v>66</v>
      </c>
      <c r="D246" s="86">
        <f t="shared" si="6"/>
        <v>66</v>
      </c>
      <c r="E246" s="94">
        <f t="shared" si="7"/>
        <v>0</v>
      </c>
    </row>
    <row r="247" spans="1:5" ht="14.25">
      <c r="A247" s="87" t="s">
        <v>588</v>
      </c>
      <c r="B247" s="92">
        <f>SUM(B248:B249)</f>
        <v>6696</v>
      </c>
      <c r="C247" s="86">
        <f>SUM(C248:C249)</f>
        <v>8711</v>
      </c>
      <c r="D247" s="86">
        <f t="shared" si="6"/>
        <v>2015</v>
      </c>
      <c r="E247" s="94">
        <f t="shared" si="7"/>
        <v>30.09259259259259</v>
      </c>
    </row>
    <row r="248" spans="1:5" ht="14.25">
      <c r="A248" s="88" t="s">
        <v>589</v>
      </c>
      <c r="B248" s="92"/>
      <c r="C248" s="86">
        <v>0</v>
      </c>
      <c r="D248" s="86">
        <f t="shared" si="6"/>
        <v>0</v>
      </c>
      <c r="E248" s="94">
        <f t="shared" si="7"/>
        <v>0</v>
      </c>
    </row>
    <row r="249" spans="1:5" ht="14.25">
      <c r="A249" s="88" t="s">
        <v>590</v>
      </c>
      <c r="B249" s="92">
        <v>6696</v>
      </c>
      <c r="C249" s="86">
        <v>8711</v>
      </c>
      <c r="D249" s="86">
        <f t="shared" si="6"/>
        <v>2015</v>
      </c>
      <c r="E249" s="94">
        <f t="shared" si="7"/>
        <v>30.09259259259259</v>
      </c>
    </row>
    <row r="250" spans="1:5" ht="14.25">
      <c r="A250" s="87" t="s">
        <v>205</v>
      </c>
      <c r="B250" s="92">
        <f>SUM(B251,B258,B261,B264,B270,B274,B276,B281,B287)</f>
        <v>0</v>
      </c>
      <c r="C250" s="86">
        <f>SUM(C251,C258,C261,C264,C270,C274,C276,C281,C287)</f>
        <v>0</v>
      </c>
      <c r="D250" s="86">
        <f t="shared" si="6"/>
        <v>0</v>
      </c>
      <c r="E250" s="94">
        <f t="shared" si="7"/>
        <v>0</v>
      </c>
    </row>
    <row r="251" spans="1:5" ht="14.25">
      <c r="A251" s="87" t="s">
        <v>206</v>
      </c>
      <c r="B251" s="92">
        <f>SUM(B252:B257)</f>
        <v>0</v>
      </c>
      <c r="C251" s="86">
        <f>SUM(C252:C257)</f>
        <v>0</v>
      </c>
      <c r="D251" s="86">
        <f t="shared" si="6"/>
        <v>0</v>
      </c>
      <c r="E251" s="94">
        <f t="shared" si="7"/>
        <v>0</v>
      </c>
    </row>
    <row r="252" spans="1:5" ht="14.25">
      <c r="A252" s="88" t="s">
        <v>473</v>
      </c>
      <c r="B252" s="92"/>
      <c r="C252" s="86">
        <v>0</v>
      </c>
      <c r="D252" s="86">
        <f t="shared" si="6"/>
        <v>0</v>
      </c>
      <c r="E252" s="94">
        <f t="shared" si="7"/>
        <v>0</v>
      </c>
    </row>
    <row r="253" spans="1:5" ht="14.25">
      <c r="A253" s="88" t="s">
        <v>474</v>
      </c>
      <c r="B253" s="92"/>
      <c r="C253" s="86">
        <v>0</v>
      </c>
      <c r="D253" s="86">
        <f t="shared" si="6"/>
        <v>0</v>
      </c>
      <c r="E253" s="94">
        <f t="shared" si="7"/>
        <v>0</v>
      </c>
    </row>
    <row r="254" spans="1:5" ht="14.25">
      <c r="A254" s="88" t="s">
        <v>475</v>
      </c>
      <c r="B254" s="92"/>
      <c r="C254" s="86">
        <v>0</v>
      </c>
      <c r="D254" s="86">
        <f t="shared" si="6"/>
        <v>0</v>
      </c>
      <c r="E254" s="94">
        <f t="shared" si="7"/>
        <v>0</v>
      </c>
    </row>
    <row r="255" spans="1:5" ht="14.25">
      <c r="A255" s="88" t="s">
        <v>563</v>
      </c>
      <c r="B255" s="92"/>
      <c r="C255" s="86">
        <v>0</v>
      </c>
      <c r="D255" s="86">
        <f t="shared" si="6"/>
        <v>0</v>
      </c>
      <c r="E255" s="94">
        <f t="shared" si="7"/>
        <v>0</v>
      </c>
    </row>
    <row r="256" spans="1:5" ht="14.25">
      <c r="A256" s="88" t="s">
        <v>482</v>
      </c>
      <c r="B256" s="92"/>
      <c r="C256" s="86">
        <v>0</v>
      </c>
      <c r="D256" s="86">
        <f t="shared" si="6"/>
        <v>0</v>
      </c>
      <c r="E256" s="94">
        <f t="shared" si="7"/>
        <v>0</v>
      </c>
    </row>
    <row r="257" spans="1:5" ht="14.25">
      <c r="A257" s="88" t="s">
        <v>591</v>
      </c>
      <c r="B257" s="92"/>
      <c r="C257" s="86">
        <v>0</v>
      </c>
      <c r="D257" s="86">
        <f t="shared" si="6"/>
        <v>0</v>
      </c>
      <c r="E257" s="94">
        <f t="shared" si="7"/>
        <v>0</v>
      </c>
    </row>
    <row r="258" spans="1:5" ht="14.25">
      <c r="A258" s="87" t="s">
        <v>207</v>
      </c>
      <c r="B258" s="92">
        <f>SUM(B259:B260)</f>
        <v>0</v>
      </c>
      <c r="C258" s="86">
        <f>SUM(C259:C260)</f>
        <v>0</v>
      </c>
      <c r="D258" s="86">
        <f t="shared" si="6"/>
        <v>0</v>
      </c>
      <c r="E258" s="94">
        <f t="shared" si="7"/>
        <v>0</v>
      </c>
    </row>
    <row r="259" spans="1:5" ht="14.25">
      <c r="A259" s="88" t="s">
        <v>592</v>
      </c>
      <c r="B259" s="92"/>
      <c r="C259" s="86">
        <v>0</v>
      </c>
      <c r="D259" s="86">
        <f t="shared" si="6"/>
        <v>0</v>
      </c>
      <c r="E259" s="94">
        <f t="shared" si="7"/>
        <v>0</v>
      </c>
    </row>
    <row r="260" spans="1:5" ht="14.25">
      <c r="A260" s="88" t="s">
        <v>593</v>
      </c>
      <c r="B260" s="92"/>
      <c r="C260" s="86">
        <v>0</v>
      </c>
      <c r="D260" s="86">
        <f aca="true" t="shared" si="8" ref="D260:D323">C260-B260</f>
        <v>0</v>
      </c>
      <c r="E260" s="94">
        <f aca="true" t="shared" si="9" ref="E260:E323">IF(B260=0,0,D260/B260*100)</f>
        <v>0</v>
      </c>
    </row>
    <row r="261" spans="1:5" ht="14.25">
      <c r="A261" s="87" t="s">
        <v>208</v>
      </c>
      <c r="B261" s="92">
        <f>SUM(B262:B263)</f>
        <v>0</v>
      </c>
      <c r="C261" s="86">
        <f>SUM(C262:C263)</f>
        <v>0</v>
      </c>
      <c r="D261" s="86">
        <f t="shared" si="8"/>
        <v>0</v>
      </c>
      <c r="E261" s="94">
        <f t="shared" si="9"/>
        <v>0</v>
      </c>
    </row>
    <row r="262" spans="1:5" ht="14.25">
      <c r="A262" s="88" t="s">
        <v>594</v>
      </c>
      <c r="B262" s="92"/>
      <c r="C262" s="86">
        <v>0</v>
      </c>
      <c r="D262" s="86">
        <f t="shared" si="8"/>
        <v>0</v>
      </c>
      <c r="E262" s="94">
        <f t="shared" si="9"/>
        <v>0</v>
      </c>
    </row>
    <row r="263" spans="1:5" ht="14.25">
      <c r="A263" s="88" t="s">
        <v>595</v>
      </c>
      <c r="B263" s="92"/>
      <c r="C263" s="86">
        <v>0</v>
      </c>
      <c r="D263" s="86">
        <f t="shared" si="8"/>
        <v>0</v>
      </c>
      <c r="E263" s="94">
        <f t="shared" si="9"/>
        <v>0</v>
      </c>
    </row>
    <row r="264" spans="1:5" ht="14.25">
      <c r="A264" s="87" t="s">
        <v>209</v>
      </c>
      <c r="B264" s="92">
        <f>SUM(B265:B269)</f>
        <v>0</v>
      </c>
      <c r="C264" s="86">
        <f>SUM(C265:C269)</f>
        <v>0</v>
      </c>
      <c r="D264" s="86">
        <f t="shared" si="8"/>
        <v>0</v>
      </c>
      <c r="E264" s="94">
        <f t="shared" si="9"/>
        <v>0</v>
      </c>
    </row>
    <row r="265" spans="1:5" ht="14.25">
      <c r="A265" s="88" t="s">
        <v>596</v>
      </c>
      <c r="B265" s="92"/>
      <c r="C265" s="86">
        <v>0</v>
      </c>
      <c r="D265" s="86">
        <f t="shared" si="8"/>
        <v>0</v>
      </c>
      <c r="E265" s="94">
        <f t="shared" si="9"/>
        <v>0</v>
      </c>
    </row>
    <row r="266" spans="1:5" ht="14.25">
      <c r="A266" s="88" t="s">
        <v>597</v>
      </c>
      <c r="B266" s="92"/>
      <c r="C266" s="86">
        <v>0</v>
      </c>
      <c r="D266" s="86">
        <f t="shared" si="8"/>
        <v>0</v>
      </c>
      <c r="E266" s="94">
        <f t="shared" si="9"/>
        <v>0</v>
      </c>
    </row>
    <row r="267" spans="1:5" ht="14.25">
      <c r="A267" s="88" t="s">
        <v>598</v>
      </c>
      <c r="B267" s="92"/>
      <c r="C267" s="86">
        <v>0</v>
      </c>
      <c r="D267" s="86">
        <f t="shared" si="8"/>
        <v>0</v>
      </c>
      <c r="E267" s="94">
        <f t="shared" si="9"/>
        <v>0</v>
      </c>
    </row>
    <row r="268" spans="1:5" ht="14.25">
      <c r="A268" s="88" t="s">
        <v>599</v>
      </c>
      <c r="B268" s="92"/>
      <c r="C268" s="86">
        <v>0</v>
      </c>
      <c r="D268" s="86">
        <f t="shared" si="8"/>
        <v>0</v>
      </c>
      <c r="E268" s="94">
        <f t="shared" si="9"/>
        <v>0</v>
      </c>
    </row>
    <row r="269" spans="1:5" ht="14.25">
      <c r="A269" s="88" t="s">
        <v>600</v>
      </c>
      <c r="B269" s="92"/>
      <c r="C269" s="86">
        <v>0</v>
      </c>
      <c r="D269" s="86">
        <f t="shared" si="8"/>
        <v>0</v>
      </c>
      <c r="E269" s="94">
        <f t="shared" si="9"/>
        <v>0</v>
      </c>
    </row>
    <row r="270" spans="1:5" ht="14.25">
      <c r="A270" s="87" t="s">
        <v>210</v>
      </c>
      <c r="B270" s="92">
        <f>SUM(B271:B273)</f>
        <v>0</v>
      </c>
      <c r="C270" s="86">
        <f>SUM(C271:C273)</f>
        <v>0</v>
      </c>
      <c r="D270" s="86">
        <f t="shared" si="8"/>
        <v>0</v>
      </c>
      <c r="E270" s="94">
        <f t="shared" si="9"/>
        <v>0</v>
      </c>
    </row>
    <row r="271" spans="1:5" ht="14.25">
      <c r="A271" s="88" t="s">
        <v>601</v>
      </c>
      <c r="B271" s="92"/>
      <c r="C271" s="86">
        <v>0</v>
      </c>
      <c r="D271" s="86">
        <f t="shared" si="8"/>
        <v>0</v>
      </c>
      <c r="E271" s="94">
        <f t="shared" si="9"/>
        <v>0</v>
      </c>
    </row>
    <row r="272" spans="1:5" ht="14.25">
      <c r="A272" s="88" t="s">
        <v>602</v>
      </c>
      <c r="B272" s="92"/>
      <c r="C272" s="86">
        <v>0</v>
      </c>
      <c r="D272" s="86">
        <f t="shared" si="8"/>
        <v>0</v>
      </c>
      <c r="E272" s="94">
        <f t="shared" si="9"/>
        <v>0</v>
      </c>
    </row>
    <row r="273" spans="1:5" ht="14.25">
      <c r="A273" s="88" t="s">
        <v>603</v>
      </c>
      <c r="B273" s="92"/>
      <c r="C273" s="86">
        <v>0</v>
      </c>
      <c r="D273" s="86">
        <f t="shared" si="8"/>
        <v>0</v>
      </c>
      <c r="E273" s="94">
        <f t="shared" si="9"/>
        <v>0</v>
      </c>
    </row>
    <row r="274" spans="1:5" ht="14.25">
      <c r="A274" s="87" t="s">
        <v>604</v>
      </c>
      <c r="B274" s="92">
        <f>B275</f>
        <v>0</v>
      </c>
      <c r="C274" s="86">
        <f>C275</f>
        <v>0</v>
      </c>
      <c r="D274" s="86">
        <f t="shared" si="8"/>
        <v>0</v>
      </c>
      <c r="E274" s="94">
        <f t="shared" si="9"/>
        <v>0</v>
      </c>
    </row>
    <row r="275" spans="1:5" ht="14.25">
      <c r="A275" s="88" t="s">
        <v>605</v>
      </c>
      <c r="B275" s="92"/>
      <c r="C275" s="86">
        <v>0</v>
      </c>
      <c r="D275" s="86">
        <f t="shared" si="8"/>
        <v>0</v>
      </c>
      <c r="E275" s="94">
        <f t="shared" si="9"/>
        <v>0</v>
      </c>
    </row>
    <row r="276" spans="1:5" ht="14.25">
      <c r="A276" s="87" t="s">
        <v>211</v>
      </c>
      <c r="B276" s="92">
        <f>SUM(B277:B280)</f>
        <v>0</v>
      </c>
      <c r="C276" s="86">
        <f>SUM(C277:C280)</f>
        <v>0</v>
      </c>
      <c r="D276" s="86">
        <f t="shared" si="8"/>
        <v>0</v>
      </c>
      <c r="E276" s="94">
        <f t="shared" si="9"/>
        <v>0</v>
      </c>
    </row>
    <row r="277" spans="1:5" ht="14.25">
      <c r="A277" s="88" t="s">
        <v>606</v>
      </c>
      <c r="B277" s="92"/>
      <c r="C277" s="86">
        <v>0</v>
      </c>
      <c r="D277" s="86">
        <f t="shared" si="8"/>
        <v>0</v>
      </c>
      <c r="E277" s="94">
        <f t="shared" si="9"/>
        <v>0</v>
      </c>
    </row>
    <row r="278" spans="1:5" ht="14.25">
      <c r="A278" s="88" t="s">
        <v>607</v>
      </c>
      <c r="B278" s="92"/>
      <c r="C278" s="86">
        <v>0</v>
      </c>
      <c r="D278" s="86">
        <f t="shared" si="8"/>
        <v>0</v>
      </c>
      <c r="E278" s="94">
        <f t="shared" si="9"/>
        <v>0</v>
      </c>
    </row>
    <row r="279" spans="1:5" ht="14.25">
      <c r="A279" s="88" t="s">
        <v>608</v>
      </c>
      <c r="B279" s="92"/>
      <c r="C279" s="86">
        <v>0</v>
      </c>
      <c r="D279" s="86">
        <f t="shared" si="8"/>
        <v>0</v>
      </c>
      <c r="E279" s="94">
        <f t="shared" si="9"/>
        <v>0</v>
      </c>
    </row>
    <row r="280" spans="1:5" ht="14.25">
      <c r="A280" s="88" t="s">
        <v>609</v>
      </c>
      <c r="B280" s="92"/>
      <c r="C280" s="86">
        <v>0</v>
      </c>
      <c r="D280" s="86">
        <f t="shared" si="8"/>
        <v>0</v>
      </c>
      <c r="E280" s="94">
        <f t="shared" si="9"/>
        <v>0</v>
      </c>
    </row>
    <row r="281" spans="1:5" ht="14.25">
      <c r="A281" s="87" t="s">
        <v>610</v>
      </c>
      <c r="B281" s="92">
        <f>SUM(B282:B286)</f>
        <v>0</v>
      </c>
      <c r="C281" s="86">
        <f>SUM(C282:C286)</f>
        <v>0</v>
      </c>
      <c r="D281" s="86">
        <f t="shared" si="8"/>
        <v>0</v>
      </c>
      <c r="E281" s="94">
        <f t="shared" si="9"/>
        <v>0</v>
      </c>
    </row>
    <row r="282" spans="1:5" ht="14.25">
      <c r="A282" s="88" t="s">
        <v>473</v>
      </c>
      <c r="B282" s="92"/>
      <c r="C282" s="86">
        <v>0</v>
      </c>
      <c r="D282" s="86">
        <f t="shared" si="8"/>
        <v>0</v>
      </c>
      <c r="E282" s="94">
        <f t="shared" si="9"/>
        <v>0</v>
      </c>
    </row>
    <row r="283" spans="1:5" ht="14.25">
      <c r="A283" s="88" t="s">
        <v>474</v>
      </c>
      <c r="B283" s="92"/>
      <c r="C283" s="86">
        <v>0</v>
      </c>
      <c r="D283" s="86">
        <f t="shared" si="8"/>
        <v>0</v>
      </c>
      <c r="E283" s="94">
        <f t="shared" si="9"/>
        <v>0</v>
      </c>
    </row>
    <row r="284" spans="1:5" ht="14.25">
      <c r="A284" s="88" t="s">
        <v>475</v>
      </c>
      <c r="B284" s="92"/>
      <c r="C284" s="86">
        <v>0</v>
      </c>
      <c r="D284" s="86">
        <f t="shared" si="8"/>
        <v>0</v>
      </c>
      <c r="E284" s="94">
        <f t="shared" si="9"/>
        <v>0</v>
      </c>
    </row>
    <row r="285" spans="1:5" ht="14.25">
      <c r="A285" s="88" t="s">
        <v>482</v>
      </c>
      <c r="B285" s="92"/>
      <c r="C285" s="86">
        <v>0</v>
      </c>
      <c r="D285" s="86">
        <f t="shared" si="8"/>
        <v>0</v>
      </c>
      <c r="E285" s="94">
        <f t="shared" si="9"/>
        <v>0</v>
      </c>
    </row>
    <row r="286" spans="1:5" ht="14.25">
      <c r="A286" s="88" t="s">
        <v>611</v>
      </c>
      <c r="B286" s="92"/>
      <c r="C286" s="86">
        <v>0</v>
      </c>
      <c r="D286" s="86">
        <f t="shared" si="8"/>
        <v>0</v>
      </c>
      <c r="E286" s="94">
        <f t="shared" si="9"/>
        <v>0</v>
      </c>
    </row>
    <row r="287" spans="1:5" ht="14.25">
      <c r="A287" s="87" t="s">
        <v>612</v>
      </c>
      <c r="B287" s="92">
        <f>B288</f>
        <v>0</v>
      </c>
      <c r="C287" s="86">
        <f>C288</f>
        <v>0</v>
      </c>
      <c r="D287" s="86">
        <f t="shared" si="8"/>
        <v>0</v>
      </c>
      <c r="E287" s="94">
        <f t="shared" si="9"/>
        <v>0</v>
      </c>
    </row>
    <row r="288" spans="1:5" ht="14.25">
      <c r="A288" s="88" t="s">
        <v>613</v>
      </c>
      <c r="B288" s="92"/>
      <c r="C288" s="86">
        <v>0</v>
      </c>
      <c r="D288" s="86">
        <f t="shared" si="8"/>
        <v>0</v>
      </c>
      <c r="E288" s="94">
        <f t="shared" si="9"/>
        <v>0</v>
      </c>
    </row>
    <row r="289" spans="1:5" ht="14.25">
      <c r="A289" s="87" t="s">
        <v>212</v>
      </c>
      <c r="B289" s="92">
        <f>SUM(B290,B292,B294,B296,B306)</f>
        <v>54</v>
      </c>
      <c r="C289" s="86">
        <f>SUM(C290,C292,C294,C296,C306)</f>
        <v>56</v>
      </c>
      <c r="D289" s="86">
        <f t="shared" si="8"/>
        <v>2</v>
      </c>
      <c r="E289" s="94">
        <f t="shared" si="9"/>
        <v>3.7037037037037033</v>
      </c>
    </row>
    <row r="290" spans="1:5" ht="14.25">
      <c r="A290" s="87" t="s">
        <v>614</v>
      </c>
      <c r="B290" s="92">
        <f>B291</f>
        <v>0</v>
      </c>
      <c r="C290" s="86">
        <f>C291</f>
        <v>0</v>
      </c>
      <c r="D290" s="86">
        <f t="shared" si="8"/>
        <v>0</v>
      </c>
      <c r="E290" s="94">
        <f t="shared" si="9"/>
        <v>0</v>
      </c>
    </row>
    <row r="291" spans="1:5" ht="14.25">
      <c r="A291" s="88" t="s">
        <v>615</v>
      </c>
      <c r="B291" s="92"/>
      <c r="C291" s="86">
        <v>0</v>
      </c>
      <c r="D291" s="86">
        <f t="shared" si="8"/>
        <v>0</v>
      </c>
      <c r="E291" s="94">
        <f t="shared" si="9"/>
        <v>0</v>
      </c>
    </row>
    <row r="292" spans="1:5" ht="14.25">
      <c r="A292" s="87" t="s">
        <v>616</v>
      </c>
      <c r="B292" s="92">
        <f>B293</f>
        <v>0</v>
      </c>
      <c r="C292" s="86">
        <f>C293</f>
        <v>0</v>
      </c>
      <c r="D292" s="86">
        <f t="shared" si="8"/>
        <v>0</v>
      </c>
      <c r="E292" s="94">
        <f t="shared" si="9"/>
        <v>0</v>
      </c>
    </row>
    <row r="293" spans="1:5" ht="14.25">
      <c r="A293" s="88" t="s">
        <v>617</v>
      </c>
      <c r="B293" s="92"/>
      <c r="C293" s="86">
        <v>0</v>
      </c>
      <c r="D293" s="86">
        <f t="shared" si="8"/>
        <v>0</v>
      </c>
      <c r="E293" s="94">
        <f t="shared" si="9"/>
        <v>0</v>
      </c>
    </row>
    <row r="294" spans="1:5" ht="14.25">
      <c r="A294" s="87" t="s">
        <v>618</v>
      </c>
      <c r="B294" s="92">
        <f>B295</f>
        <v>0</v>
      </c>
      <c r="C294" s="86">
        <f>C295</f>
        <v>0</v>
      </c>
      <c r="D294" s="86">
        <f t="shared" si="8"/>
        <v>0</v>
      </c>
      <c r="E294" s="94">
        <f t="shared" si="9"/>
        <v>0</v>
      </c>
    </row>
    <row r="295" spans="1:5" ht="14.25">
      <c r="A295" s="88" t="s">
        <v>619</v>
      </c>
      <c r="B295" s="92"/>
      <c r="C295" s="86">
        <v>0</v>
      </c>
      <c r="D295" s="86">
        <f t="shared" si="8"/>
        <v>0</v>
      </c>
      <c r="E295" s="94">
        <f t="shared" si="9"/>
        <v>0</v>
      </c>
    </row>
    <row r="296" spans="1:5" ht="14.25">
      <c r="A296" s="87" t="s">
        <v>213</v>
      </c>
      <c r="B296" s="92">
        <f>SUM(B297:B305)</f>
        <v>50</v>
      </c>
      <c r="C296" s="86">
        <f>SUM(C297:C305)</f>
        <v>52</v>
      </c>
      <c r="D296" s="86">
        <f t="shared" si="8"/>
        <v>2</v>
      </c>
      <c r="E296" s="94">
        <f t="shared" si="9"/>
        <v>4</v>
      </c>
    </row>
    <row r="297" spans="1:5" ht="14.25">
      <c r="A297" s="88" t="s">
        <v>620</v>
      </c>
      <c r="B297" s="92">
        <v>38</v>
      </c>
      <c r="C297" s="86">
        <v>39</v>
      </c>
      <c r="D297" s="86">
        <f t="shared" si="8"/>
        <v>1</v>
      </c>
      <c r="E297" s="94">
        <f t="shared" si="9"/>
        <v>2.631578947368421</v>
      </c>
    </row>
    <row r="298" spans="1:5" ht="14.25">
      <c r="A298" s="88" t="s">
        <v>621</v>
      </c>
      <c r="B298" s="92"/>
      <c r="C298" s="86">
        <v>0</v>
      </c>
      <c r="D298" s="86">
        <f t="shared" si="8"/>
        <v>0</v>
      </c>
      <c r="E298" s="94">
        <f t="shared" si="9"/>
        <v>0</v>
      </c>
    </row>
    <row r="299" spans="1:5" ht="14.25">
      <c r="A299" s="88" t="s">
        <v>622</v>
      </c>
      <c r="B299" s="92"/>
      <c r="C299" s="86">
        <v>0</v>
      </c>
      <c r="D299" s="86">
        <f t="shared" si="8"/>
        <v>0</v>
      </c>
      <c r="E299" s="94">
        <f t="shared" si="9"/>
        <v>0</v>
      </c>
    </row>
    <row r="300" spans="1:5" ht="14.25">
      <c r="A300" s="88" t="s">
        <v>623</v>
      </c>
      <c r="B300" s="92"/>
      <c r="C300" s="86">
        <v>0</v>
      </c>
      <c r="D300" s="86">
        <f t="shared" si="8"/>
        <v>0</v>
      </c>
      <c r="E300" s="94">
        <f t="shared" si="9"/>
        <v>0</v>
      </c>
    </row>
    <row r="301" spans="1:5" ht="14.25">
      <c r="A301" s="88" t="s">
        <v>624</v>
      </c>
      <c r="B301" s="92"/>
      <c r="C301" s="86">
        <v>0</v>
      </c>
      <c r="D301" s="86">
        <f t="shared" si="8"/>
        <v>0</v>
      </c>
      <c r="E301" s="94">
        <f t="shared" si="9"/>
        <v>0</v>
      </c>
    </row>
    <row r="302" spans="1:5" ht="14.25">
      <c r="A302" s="88" t="s">
        <v>625</v>
      </c>
      <c r="B302" s="92"/>
      <c r="C302" s="86">
        <v>0</v>
      </c>
      <c r="D302" s="86">
        <f t="shared" si="8"/>
        <v>0</v>
      </c>
      <c r="E302" s="94">
        <f t="shared" si="9"/>
        <v>0</v>
      </c>
    </row>
    <row r="303" spans="1:5" ht="14.25">
      <c r="A303" s="88" t="s">
        <v>626</v>
      </c>
      <c r="B303" s="92"/>
      <c r="C303" s="86">
        <v>0</v>
      </c>
      <c r="D303" s="86">
        <f t="shared" si="8"/>
        <v>0</v>
      </c>
      <c r="E303" s="94">
        <f t="shared" si="9"/>
        <v>0</v>
      </c>
    </row>
    <row r="304" spans="1:5" ht="14.25">
      <c r="A304" s="88" t="s">
        <v>627</v>
      </c>
      <c r="B304" s="92"/>
      <c r="C304" s="86">
        <v>0</v>
      </c>
      <c r="D304" s="86">
        <f t="shared" si="8"/>
        <v>0</v>
      </c>
      <c r="E304" s="94">
        <f t="shared" si="9"/>
        <v>0</v>
      </c>
    </row>
    <row r="305" spans="1:5" ht="14.25">
      <c r="A305" s="88" t="s">
        <v>628</v>
      </c>
      <c r="B305" s="92">
        <v>12</v>
      </c>
      <c r="C305" s="86">
        <v>13</v>
      </c>
      <c r="D305" s="86">
        <f t="shared" si="8"/>
        <v>1</v>
      </c>
      <c r="E305" s="94">
        <f t="shared" si="9"/>
        <v>8.333333333333332</v>
      </c>
    </row>
    <row r="306" spans="1:5" ht="14.25">
      <c r="A306" s="87" t="s">
        <v>629</v>
      </c>
      <c r="B306" s="92">
        <f>B307</f>
        <v>4</v>
      </c>
      <c r="C306" s="86">
        <f>C307</f>
        <v>4</v>
      </c>
      <c r="D306" s="86">
        <f t="shared" si="8"/>
        <v>0</v>
      </c>
      <c r="E306" s="94">
        <f t="shared" si="9"/>
        <v>0</v>
      </c>
    </row>
    <row r="307" spans="1:5" ht="14.25">
      <c r="A307" s="88" t="s">
        <v>630</v>
      </c>
      <c r="B307" s="92">
        <v>4</v>
      </c>
      <c r="C307" s="86">
        <v>4</v>
      </c>
      <c r="D307" s="86">
        <f t="shared" si="8"/>
        <v>0</v>
      </c>
      <c r="E307" s="94">
        <f t="shared" si="9"/>
        <v>0</v>
      </c>
    </row>
    <row r="308" spans="1:5" ht="14.25">
      <c r="A308" s="87" t="s">
        <v>214</v>
      </c>
      <c r="B308" s="92">
        <f>SUM(B309,B312,B321,B328,B336,B345,B361,B371,B381,B389,B395)</f>
        <v>16855</v>
      </c>
      <c r="C308" s="86">
        <f>SUM(C309,C312,C321,C328,C336,C345,C361,C371,C381,C389,C395)</f>
        <v>15332</v>
      </c>
      <c r="D308" s="86">
        <f t="shared" si="8"/>
        <v>-1523</v>
      </c>
      <c r="E308" s="94">
        <f t="shared" si="9"/>
        <v>-9.035894393355088</v>
      </c>
    </row>
    <row r="309" spans="1:5" ht="14.25">
      <c r="A309" s="87" t="s">
        <v>631</v>
      </c>
      <c r="B309" s="92">
        <f>SUM(B310:B311)</f>
        <v>610</v>
      </c>
      <c r="C309" s="86">
        <f>SUM(C310:C311)</f>
        <v>21</v>
      </c>
      <c r="D309" s="86">
        <f t="shared" si="8"/>
        <v>-589</v>
      </c>
      <c r="E309" s="94">
        <f t="shared" si="9"/>
        <v>-96.55737704918033</v>
      </c>
    </row>
    <row r="310" spans="1:5" ht="14.25">
      <c r="A310" s="88" t="s">
        <v>632</v>
      </c>
      <c r="B310" s="92">
        <v>610</v>
      </c>
      <c r="C310" s="86">
        <v>21</v>
      </c>
      <c r="D310" s="86">
        <f t="shared" si="8"/>
        <v>-589</v>
      </c>
      <c r="E310" s="94">
        <f t="shared" si="9"/>
        <v>-96.55737704918033</v>
      </c>
    </row>
    <row r="311" spans="1:5" ht="14.25">
      <c r="A311" s="88" t="s">
        <v>633</v>
      </c>
      <c r="B311" s="92"/>
      <c r="C311" s="86">
        <v>0</v>
      </c>
      <c r="D311" s="86">
        <f t="shared" si="8"/>
        <v>0</v>
      </c>
      <c r="E311" s="94">
        <f t="shared" si="9"/>
        <v>0</v>
      </c>
    </row>
    <row r="312" spans="1:5" ht="14.25">
      <c r="A312" s="87" t="s">
        <v>215</v>
      </c>
      <c r="B312" s="92">
        <f>SUM(B313:B320)</f>
        <v>10627</v>
      </c>
      <c r="C312" s="86">
        <f>SUM(C313:C320)</f>
        <v>9899</v>
      </c>
      <c r="D312" s="86">
        <f t="shared" si="8"/>
        <v>-728</v>
      </c>
      <c r="E312" s="94">
        <f t="shared" si="9"/>
        <v>-6.850475204667357</v>
      </c>
    </row>
    <row r="313" spans="1:5" ht="14.25">
      <c r="A313" s="88" t="s">
        <v>473</v>
      </c>
      <c r="B313" s="92">
        <v>6726</v>
      </c>
      <c r="C313" s="86">
        <v>7027</v>
      </c>
      <c r="D313" s="86">
        <f t="shared" si="8"/>
        <v>301</v>
      </c>
      <c r="E313" s="94">
        <f t="shared" si="9"/>
        <v>4.475170978293191</v>
      </c>
    </row>
    <row r="314" spans="1:5" ht="14.25">
      <c r="A314" s="88" t="s">
        <v>474</v>
      </c>
      <c r="B314" s="92">
        <v>704</v>
      </c>
      <c r="C314" s="86">
        <v>1386</v>
      </c>
      <c r="D314" s="86">
        <f t="shared" si="8"/>
        <v>682</v>
      </c>
      <c r="E314" s="94">
        <f t="shared" si="9"/>
        <v>96.875</v>
      </c>
    </row>
    <row r="315" spans="1:5" ht="14.25">
      <c r="A315" s="88" t="s">
        <v>475</v>
      </c>
      <c r="B315" s="92"/>
      <c r="C315" s="86">
        <v>0</v>
      </c>
      <c r="D315" s="86">
        <f t="shared" si="8"/>
        <v>0</v>
      </c>
      <c r="E315" s="94">
        <f t="shared" si="9"/>
        <v>0</v>
      </c>
    </row>
    <row r="316" spans="1:5" ht="14.25">
      <c r="A316" s="88" t="s">
        <v>509</v>
      </c>
      <c r="B316" s="92"/>
      <c r="C316" s="86">
        <v>0</v>
      </c>
      <c r="D316" s="86">
        <f t="shared" si="8"/>
        <v>0</v>
      </c>
      <c r="E316" s="94">
        <f t="shared" si="9"/>
        <v>0</v>
      </c>
    </row>
    <row r="317" spans="1:5" ht="14.25">
      <c r="A317" s="88" t="s">
        <v>634</v>
      </c>
      <c r="B317" s="92">
        <v>2980</v>
      </c>
      <c r="C317" s="86">
        <v>1332</v>
      </c>
      <c r="D317" s="86">
        <f t="shared" si="8"/>
        <v>-1648</v>
      </c>
      <c r="E317" s="94">
        <f t="shared" si="9"/>
        <v>-55.302013422818796</v>
      </c>
    </row>
    <row r="318" spans="1:5" ht="14.25">
      <c r="A318" s="88" t="s">
        <v>635</v>
      </c>
      <c r="B318" s="92"/>
      <c r="C318" s="86">
        <v>0</v>
      </c>
      <c r="D318" s="86">
        <f t="shared" si="8"/>
        <v>0</v>
      </c>
      <c r="E318" s="94">
        <f t="shared" si="9"/>
        <v>0</v>
      </c>
    </row>
    <row r="319" spans="1:5" ht="14.25">
      <c r="A319" s="88" t="s">
        <v>482</v>
      </c>
      <c r="B319" s="92">
        <v>26</v>
      </c>
      <c r="C319" s="86">
        <v>25</v>
      </c>
      <c r="D319" s="86">
        <f t="shared" si="8"/>
        <v>-1</v>
      </c>
      <c r="E319" s="94">
        <f t="shared" si="9"/>
        <v>-3.8461538461538463</v>
      </c>
    </row>
    <row r="320" spans="1:5" ht="14.25">
      <c r="A320" s="88" t="s">
        <v>636</v>
      </c>
      <c r="B320" s="92">
        <v>191</v>
      </c>
      <c r="C320" s="86">
        <v>129</v>
      </c>
      <c r="D320" s="86">
        <f t="shared" si="8"/>
        <v>-62</v>
      </c>
      <c r="E320" s="94">
        <f t="shared" si="9"/>
        <v>-32.460732984293195</v>
      </c>
    </row>
    <row r="321" spans="1:5" ht="14.25">
      <c r="A321" s="87" t="s">
        <v>216</v>
      </c>
      <c r="B321" s="92">
        <f>SUM(B322:B327)</f>
        <v>1</v>
      </c>
      <c r="C321" s="86">
        <f>SUM(C322:C327)</f>
        <v>0</v>
      </c>
      <c r="D321" s="86">
        <f t="shared" si="8"/>
        <v>-1</v>
      </c>
      <c r="E321" s="94">
        <f t="shared" si="9"/>
        <v>-100</v>
      </c>
    </row>
    <row r="322" spans="1:5" ht="14.25">
      <c r="A322" s="88" t="s">
        <v>473</v>
      </c>
      <c r="B322" s="92"/>
      <c r="C322" s="86">
        <v>0</v>
      </c>
      <c r="D322" s="86">
        <f t="shared" si="8"/>
        <v>0</v>
      </c>
      <c r="E322" s="94">
        <f t="shared" si="9"/>
        <v>0</v>
      </c>
    </row>
    <row r="323" spans="1:5" ht="14.25">
      <c r="A323" s="88" t="s">
        <v>474</v>
      </c>
      <c r="B323" s="92"/>
      <c r="C323" s="86">
        <v>0</v>
      </c>
      <c r="D323" s="86">
        <f t="shared" si="8"/>
        <v>0</v>
      </c>
      <c r="E323" s="94">
        <f t="shared" si="9"/>
        <v>0</v>
      </c>
    </row>
    <row r="324" spans="1:5" ht="14.25">
      <c r="A324" s="88" t="s">
        <v>475</v>
      </c>
      <c r="B324" s="92"/>
      <c r="C324" s="86">
        <v>0</v>
      </c>
      <c r="D324" s="86">
        <f aca="true" t="shared" si="10" ref="D324:D387">C324-B324</f>
        <v>0</v>
      </c>
      <c r="E324" s="94">
        <f aca="true" t="shared" si="11" ref="E324:E387">IF(B324=0,0,D324/B324*100)</f>
        <v>0</v>
      </c>
    </row>
    <row r="325" spans="1:5" ht="14.25">
      <c r="A325" s="88" t="s">
        <v>637</v>
      </c>
      <c r="B325" s="92">
        <v>1</v>
      </c>
      <c r="C325" s="86">
        <v>0</v>
      </c>
      <c r="D325" s="86">
        <f t="shared" si="10"/>
        <v>-1</v>
      </c>
      <c r="E325" s="94">
        <f t="shared" si="11"/>
        <v>-100</v>
      </c>
    </row>
    <row r="326" spans="1:5" ht="14.25">
      <c r="A326" s="88" t="s">
        <v>482</v>
      </c>
      <c r="B326" s="92"/>
      <c r="C326" s="86">
        <v>0</v>
      </c>
      <c r="D326" s="86">
        <f t="shared" si="10"/>
        <v>0</v>
      </c>
      <c r="E326" s="94">
        <f t="shared" si="11"/>
        <v>0</v>
      </c>
    </row>
    <row r="327" spans="1:5" ht="14.25">
      <c r="A327" s="88" t="s">
        <v>638</v>
      </c>
      <c r="B327" s="92"/>
      <c r="C327" s="86">
        <v>0</v>
      </c>
      <c r="D327" s="86">
        <f t="shared" si="10"/>
        <v>0</v>
      </c>
      <c r="E327" s="94">
        <f t="shared" si="11"/>
        <v>0</v>
      </c>
    </row>
    <row r="328" spans="1:5" ht="14.25">
      <c r="A328" s="87" t="s">
        <v>217</v>
      </c>
      <c r="B328" s="92">
        <f>SUM(B329:B335)</f>
        <v>1096</v>
      </c>
      <c r="C328" s="86">
        <f>SUM(C329:C335)</f>
        <v>1136</v>
      </c>
      <c r="D328" s="86">
        <f t="shared" si="10"/>
        <v>40</v>
      </c>
      <c r="E328" s="94">
        <f t="shared" si="11"/>
        <v>3.64963503649635</v>
      </c>
    </row>
    <row r="329" spans="1:5" ht="14.25">
      <c r="A329" s="88" t="s">
        <v>473</v>
      </c>
      <c r="B329" s="92">
        <v>911</v>
      </c>
      <c r="C329" s="86">
        <v>857</v>
      </c>
      <c r="D329" s="86">
        <f t="shared" si="10"/>
        <v>-54</v>
      </c>
      <c r="E329" s="94">
        <f t="shared" si="11"/>
        <v>-5.92755214050494</v>
      </c>
    </row>
    <row r="330" spans="1:5" ht="14.25">
      <c r="A330" s="88" t="s">
        <v>474</v>
      </c>
      <c r="B330" s="92">
        <v>185</v>
      </c>
      <c r="C330" s="86">
        <v>279</v>
      </c>
      <c r="D330" s="86">
        <f t="shared" si="10"/>
        <v>94</v>
      </c>
      <c r="E330" s="94">
        <f t="shared" si="11"/>
        <v>50.810810810810814</v>
      </c>
    </row>
    <row r="331" spans="1:5" ht="14.25">
      <c r="A331" s="88" t="s">
        <v>475</v>
      </c>
      <c r="B331" s="92"/>
      <c r="C331" s="86">
        <v>0</v>
      </c>
      <c r="D331" s="86">
        <f t="shared" si="10"/>
        <v>0</v>
      </c>
      <c r="E331" s="94">
        <f t="shared" si="11"/>
        <v>0</v>
      </c>
    </row>
    <row r="332" spans="1:5" ht="14.25">
      <c r="A332" s="88" t="s">
        <v>639</v>
      </c>
      <c r="B332" s="92"/>
      <c r="C332" s="86">
        <v>0</v>
      </c>
      <c r="D332" s="86">
        <f t="shared" si="10"/>
        <v>0</v>
      </c>
      <c r="E332" s="94">
        <f t="shared" si="11"/>
        <v>0</v>
      </c>
    </row>
    <row r="333" spans="1:5" ht="14.25">
      <c r="A333" s="88" t="s">
        <v>640</v>
      </c>
      <c r="B333" s="92"/>
      <c r="C333" s="86">
        <v>0</v>
      </c>
      <c r="D333" s="86">
        <f t="shared" si="10"/>
        <v>0</v>
      </c>
      <c r="E333" s="94">
        <f t="shared" si="11"/>
        <v>0</v>
      </c>
    </row>
    <row r="334" spans="1:5" ht="14.25">
      <c r="A334" s="88" t="s">
        <v>482</v>
      </c>
      <c r="B334" s="92"/>
      <c r="C334" s="86">
        <v>0</v>
      </c>
      <c r="D334" s="86">
        <f t="shared" si="10"/>
        <v>0</v>
      </c>
      <c r="E334" s="94">
        <f t="shared" si="11"/>
        <v>0</v>
      </c>
    </row>
    <row r="335" spans="1:5" ht="14.25">
      <c r="A335" s="88" t="s">
        <v>641</v>
      </c>
      <c r="B335" s="92"/>
      <c r="C335" s="86">
        <v>0</v>
      </c>
      <c r="D335" s="86">
        <f t="shared" si="10"/>
        <v>0</v>
      </c>
      <c r="E335" s="94">
        <f t="shared" si="11"/>
        <v>0</v>
      </c>
    </row>
    <row r="336" spans="1:5" ht="14.25">
      <c r="A336" s="87" t="s">
        <v>218</v>
      </c>
      <c r="B336" s="92">
        <f>SUM(B337:B344)</f>
        <v>3334</v>
      </c>
      <c r="C336" s="86">
        <f>SUM(C337:C344)</f>
        <v>3099</v>
      </c>
      <c r="D336" s="86">
        <f t="shared" si="10"/>
        <v>-235</v>
      </c>
      <c r="E336" s="94">
        <f t="shared" si="11"/>
        <v>-7.048590281943612</v>
      </c>
    </row>
    <row r="337" spans="1:5" ht="14.25">
      <c r="A337" s="88" t="s">
        <v>473</v>
      </c>
      <c r="B337" s="92">
        <v>2198</v>
      </c>
      <c r="C337" s="86">
        <v>2077</v>
      </c>
      <c r="D337" s="86">
        <f t="shared" si="10"/>
        <v>-121</v>
      </c>
      <c r="E337" s="94">
        <f t="shared" si="11"/>
        <v>-5.505004549590537</v>
      </c>
    </row>
    <row r="338" spans="1:5" ht="14.25">
      <c r="A338" s="88" t="s">
        <v>474</v>
      </c>
      <c r="B338" s="92">
        <v>608</v>
      </c>
      <c r="C338" s="86">
        <v>687</v>
      </c>
      <c r="D338" s="86">
        <f t="shared" si="10"/>
        <v>79</v>
      </c>
      <c r="E338" s="94">
        <f t="shared" si="11"/>
        <v>12.993421052631579</v>
      </c>
    </row>
    <row r="339" spans="1:5" ht="14.25">
      <c r="A339" s="88" t="s">
        <v>475</v>
      </c>
      <c r="B339" s="92"/>
      <c r="C339" s="86">
        <v>0</v>
      </c>
      <c r="D339" s="86">
        <f t="shared" si="10"/>
        <v>0</v>
      </c>
      <c r="E339" s="94">
        <f t="shared" si="11"/>
        <v>0</v>
      </c>
    </row>
    <row r="340" spans="1:5" ht="14.25">
      <c r="A340" s="88" t="s">
        <v>642</v>
      </c>
      <c r="B340" s="92"/>
      <c r="C340" s="86">
        <v>0</v>
      </c>
      <c r="D340" s="86">
        <f t="shared" si="10"/>
        <v>0</v>
      </c>
      <c r="E340" s="94">
        <f t="shared" si="11"/>
        <v>0</v>
      </c>
    </row>
    <row r="341" spans="1:5" ht="14.25">
      <c r="A341" s="88" t="s">
        <v>643</v>
      </c>
      <c r="B341" s="92"/>
      <c r="C341" s="86">
        <v>0</v>
      </c>
      <c r="D341" s="86">
        <f t="shared" si="10"/>
        <v>0</v>
      </c>
      <c r="E341" s="94">
        <f t="shared" si="11"/>
        <v>0</v>
      </c>
    </row>
    <row r="342" spans="1:5" ht="14.25">
      <c r="A342" s="88" t="s">
        <v>644</v>
      </c>
      <c r="B342" s="92">
        <v>528</v>
      </c>
      <c r="C342" s="86">
        <v>335</v>
      </c>
      <c r="D342" s="86">
        <f t="shared" si="10"/>
        <v>-193</v>
      </c>
      <c r="E342" s="94">
        <f t="shared" si="11"/>
        <v>-36.553030303030305</v>
      </c>
    </row>
    <row r="343" spans="1:5" ht="14.25">
      <c r="A343" s="88" t="s">
        <v>482</v>
      </c>
      <c r="B343" s="92"/>
      <c r="C343" s="86">
        <v>0</v>
      </c>
      <c r="D343" s="86">
        <f t="shared" si="10"/>
        <v>0</v>
      </c>
      <c r="E343" s="94">
        <f t="shared" si="11"/>
        <v>0</v>
      </c>
    </row>
    <row r="344" spans="1:5" ht="14.25">
      <c r="A344" s="88" t="s">
        <v>645</v>
      </c>
      <c r="B344" s="92"/>
      <c r="C344" s="86">
        <v>0</v>
      </c>
      <c r="D344" s="86">
        <f t="shared" si="10"/>
        <v>0</v>
      </c>
      <c r="E344" s="94">
        <f t="shared" si="11"/>
        <v>0</v>
      </c>
    </row>
    <row r="345" spans="1:5" ht="14.25">
      <c r="A345" s="87" t="s">
        <v>219</v>
      </c>
      <c r="B345" s="92">
        <f>SUM(B346:B360)</f>
        <v>1162</v>
      </c>
      <c r="C345" s="86">
        <f>SUM(C346:C360)</f>
        <v>1175</v>
      </c>
      <c r="D345" s="86">
        <f t="shared" si="10"/>
        <v>13</v>
      </c>
      <c r="E345" s="94">
        <f t="shared" si="11"/>
        <v>1.1187607573149743</v>
      </c>
    </row>
    <row r="346" spans="1:5" ht="14.25">
      <c r="A346" s="88" t="s">
        <v>473</v>
      </c>
      <c r="B346" s="92">
        <v>839</v>
      </c>
      <c r="C346" s="86">
        <v>903</v>
      </c>
      <c r="D346" s="86">
        <f t="shared" si="10"/>
        <v>64</v>
      </c>
      <c r="E346" s="94">
        <f t="shared" si="11"/>
        <v>7.628128724672228</v>
      </c>
    </row>
    <row r="347" spans="1:5" ht="14.25">
      <c r="A347" s="88" t="s">
        <v>474</v>
      </c>
      <c r="B347" s="92">
        <v>138</v>
      </c>
      <c r="C347" s="86">
        <v>116</v>
      </c>
      <c r="D347" s="86">
        <f t="shared" si="10"/>
        <v>-22</v>
      </c>
      <c r="E347" s="94">
        <f t="shared" si="11"/>
        <v>-15.942028985507244</v>
      </c>
    </row>
    <row r="348" spans="1:5" ht="14.25">
      <c r="A348" s="88" t="s">
        <v>475</v>
      </c>
      <c r="B348" s="92"/>
      <c r="C348" s="86">
        <v>0</v>
      </c>
      <c r="D348" s="86">
        <f t="shared" si="10"/>
        <v>0</v>
      </c>
      <c r="E348" s="94">
        <f t="shared" si="11"/>
        <v>0</v>
      </c>
    </row>
    <row r="349" spans="1:5" ht="14.25">
      <c r="A349" s="88" t="s">
        <v>646</v>
      </c>
      <c r="B349" s="92">
        <v>116</v>
      </c>
      <c r="C349" s="86">
        <v>63</v>
      </c>
      <c r="D349" s="86">
        <f t="shared" si="10"/>
        <v>-53</v>
      </c>
      <c r="E349" s="94">
        <f t="shared" si="11"/>
        <v>-45.689655172413794</v>
      </c>
    </row>
    <row r="350" spans="1:5" ht="14.25">
      <c r="A350" s="88" t="s">
        <v>647</v>
      </c>
      <c r="B350" s="92">
        <v>41</v>
      </c>
      <c r="C350" s="86">
        <v>35</v>
      </c>
      <c r="D350" s="86">
        <f t="shared" si="10"/>
        <v>-6</v>
      </c>
      <c r="E350" s="94">
        <f t="shared" si="11"/>
        <v>-14.634146341463413</v>
      </c>
    </row>
    <row r="351" spans="1:5" ht="14.25">
      <c r="A351" s="88" t="s">
        <v>648</v>
      </c>
      <c r="B351" s="92"/>
      <c r="C351" s="86">
        <v>0</v>
      </c>
      <c r="D351" s="86">
        <f t="shared" si="10"/>
        <v>0</v>
      </c>
      <c r="E351" s="94">
        <f t="shared" si="11"/>
        <v>0</v>
      </c>
    </row>
    <row r="352" spans="1:5" ht="14.25">
      <c r="A352" s="88" t="s">
        <v>649</v>
      </c>
      <c r="B352" s="92">
        <v>21</v>
      </c>
      <c r="C352" s="86">
        <v>0</v>
      </c>
      <c r="D352" s="86">
        <f t="shared" si="10"/>
        <v>-21</v>
      </c>
      <c r="E352" s="94">
        <f t="shared" si="11"/>
        <v>-100</v>
      </c>
    </row>
    <row r="353" spans="1:5" ht="14.25">
      <c r="A353" s="88" t="s">
        <v>650</v>
      </c>
      <c r="B353" s="92"/>
      <c r="C353" s="86">
        <v>0</v>
      </c>
      <c r="D353" s="86">
        <f t="shared" si="10"/>
        <v>0</v>
      </c>
      <c r="E353" s="94">
        <f t="shared" si="11"/>
        <v>0</v>
      </c>
    </row>
    <row r="354" spans="1:5" ht="14.25">
      <c r="A354" s="88" t="s">
        <v>651</v>
      </c>
      <c r="B354" s="92"/>
      <c r="C354" s="86">
        <v>0</v>
      </c>
      <c r="D354" s="86">
        <f t="shared" si="10"/>
        <v>0</v>
      </c>
      <c r="E354" s="94">
        <f t="shared" si="11"/>
        <v>0</v>
      </c>
    </row>
    <row r="355" spans="1:5" ht="14.25">
      <c r="A355" s="88" t="s">
        <v>652</v>
      </c>
      <c r="B355" s="92">
        <v>4</v>
      </c>
      <c r="C355" s="86">
        <v>24</v>
      </c>
      <c r="D355" s="86">
        <f t="shared" si="10"/>
        <v>20</v>
      </c>
      <c r="E355" s="94">
        <f t="shared" si="11"/>
        <v>500</v>
      </c>
    </row>
    <row r="356" spans="1:5" ht="14.25">
      <c r="A356" s="88" t="s">
        <v>653</v>
      </c>
      <c r="B356" s="92"/>
      <c r="C356" s="86">
        <v>0</v>
      </c>
      <c r="D356" s="86">
        <f t="shared" si="10"/>
        <v>0</v>
      </c>
      <c r="E356" s="94">
        <f t="shared" si="11"/>
        <v>0</v>
      </c>
    </row>
    <row r="357" spans="1:5" ht="14.25">
      <c r="A357" s="88" t="s">
        <v>654</v>
      </c>
      <c r="B357" s="92"/>
      <c r="C357" s="86">
        <v>0</v>
      </c>
      <c r="D357" s="86">
        <f t="shared" si="10"/>
        <v>0</v>
      </c>
      <c r="E357" s="94">
        <f t="shared" si="11"/>
        <v>0</v>
      </c>
    </row>
    <row r="358" spans="1:5" ht="14.25">
      <c r="A358" s="88" t="s">
        <v>509</v>
      </c>
      <c r="B358" s="92"/>
      <c r="C358" s="86">
        <v>0</v>
      </c>
      <c r="D358" s="86">
        <f t="shared" si="10"/>
        <v>0</v>
      </c>
      <c r="E358" s="94">
        <f t="shared" si="11"/>
        <v>0</v>
      </c>
    </row>
    <row r="359" spans="1:5" ht="14.25">
      <c r="A359" s="88" t="s">
        <v>482</v>
      </c>
      <c r="B359" s="92">
        <v>3</v>
      </c>
      <c r="C359" s="86">
        <v>20</v>
      </c>
      <c r="D359" s="86">
        <f t="shared" si="10"/>
        <v>17</v>
      </c>
      <c r="E359" s="94">
        <f t="shared" si="11"/>
        <v>566.6666666666667</v>
      </c>
    </row>
    <row r="360" spans="1:5" ht="14.25">
      <c r="A360" s="88" t="s">
        <v>655</v>
      </c>
      <c r="B360" s="92"/>
      <c r="C360" s="86">
        <v>14</v>
      </c>
      <c r="D360" s="86">
        <f t="shared" si="10"/>
        <v>14</v>
      </c>
      <c r="E360" s="94">
        <f t="shared" si="11"/>
        <v>0</v>
      </c>
    </row>
    <row r="361" spans="1:5" ht="14.25">
      <c r="A361" s="87" t="s">
        <v>220</v>
      </c>
      <c r="B361" s="92">
        <f>SUM(B362:B370)</f>
        <v>0</v>
      </c>
      <c r="C361" s="86">
        <f>SUM(C362:C370)</f>
        <v>0</v>
      </c>
      <c r="D361" s="86">
        <f t="shared" si="10"/>
        <v>0</v>
      </c>
      <c r="E361" s="94">
        <f t="shared" si="11"/>
        <v>0</v>
      </c>
    </row>
    <row r="362" spans="1:5" ht="14.25">
      <c r="A362" s="88" t="s">
        <v>473</v>
      </c>
      <c r="B362" s="92"/>
      <c r="C362" s="86">
        <v>0</v>
      </c>
      <c r="D362" s="86">
        <f t="shared" si="10"/>
        <v>0</v>
      </c>
      <c r="E362" s="94">
        <f t="shared" si="11"/>
        <v>0</v>
      </c>
    </row>
    <row r="363" spans="1:5" ht="14.25">
      <c r="A363" s="88" t="s">
        <v>474</v>
      </c>
      <c r="B363" s="92"/>
      <c r="C363" s="86">
        <v>0</v>
      </c>
      <c r="D363" s="86">
        <f t="shared" si="10"/>
        <v>0</v>
      </c>
      <c r="E363" s="94">
        <f t="shared" si="11"/>
        <v>0</v>
      </c>
    </row>
    <row r="364" spans="1:5" ht="14.25">
      <c r="A364" s="88" t="s">
        <v>475</v>
      </c>
      <c r="B364" s="92"/>
      <c r="C364" s="86">
        <v>0</v>
      </c>
      <c r="D364" s="86">
        <f t="shared" si="10"/>
        <v>0</v>
      </c>
      <c r="E364" s="94">
        <f t="shared" si="11"/>
        <v>0</v>
      </c>
    </row>
    <row r="365" spans="1:5" ht="14.25">
      <c r="A365" s="88" t="s">
        <v>656</v>
      </c>
      <c r="B365" s="92"/>
      <c r="C365" s="86">
        <v>0</v>
      </c>
      <c r="D365" s="86">
        <f t="shared" si="10"/>
        <v>0</v>
      </c>
      <c r="E365" s="94">
        <f t="shared" si="11"/>
        <v>0</v>
      </c>
    </row>
    <row r="366" spans="1:5" ht="14.25">
      <c r="A366" s="88" t="s">
        <v>657</v>
      </c>
      <c r="B366" s="92"/>
      <c r="C366" s="86">
        <v>0</v>
      </c>
      <c r="D366" s="86">
        <f t="shared" si="10"/>
        <v>0</v>
      </c>
      <c r="E366" s="94">
        <f t="shared" si="11"/>
        <v>0</v>
      </c>
    </row>
    <row r="367" spans="1:5" ht="14.25">
      <c r="A367" s="88" t="s">
        <v>658</v>
      </c>
      <c r="B367" s="92"/>
      <c r="C367" s="86">
        <v>0</v>
      </c>
      <c r="D367" s="86">
        <f t="shared" si="10"/>
        <v>0</v>
      </c>
      <c r="E367" s="94">
        <f t="shared" si="11"/>
        <v>0</v>
      </c>
    </row>
    <row r="368" spans="1:5" ht="14.25">
      <c r="A368" s="88" t="s">
        <v>509</v>
      </c>
      <c r="B368" s="92"/>
      <c r="C368" s="86">
        <v>0</v>
      </c>
      <c r="D368" s="86">
        <f t="shared" si="10"/>
        <v>0</v>
      </c>
      <c r="E368" s="94">
        <f t="shared" si="11"/>
        <v>0</v>
      </c>
    </row>
    <row r="369" spans="1:5" ht="14.25">
      <c r="A369" s="88" t="s">
        <v>482</v>
      </c>
      <c r="B369" s="92"/>
      <c r="C369" s="86">
        <v>0</v>
      </c>
      <c r="D369" s="86">
        <f t="shared" si="10"/>
        <v>0</v>
      </c>
      <c r="E369" s="94">
        <f t="shared" si="11"/>
        <v>0</v>
      </c>
    </row>
    <row r="370" spans="1:5" ht="14.25">
      <c r="A370" s="88" t="s">
        <v>659</v>
      </c>
      <c r="B370" s="92"/>
      <c r="C370" s="86">
        <v>0</v>
      </c>
      <c r="D370" s="86">
        <f t="shared" si="10"/>
        <v>0</v>
      </c>
      <c r="E370" s="94">
        <f t="shared" si="11"/>
        <v>0</v>
      </c>
    </row>
    <row r="371" spans="1:5" ht="14.25">
      <c r="A371" s="87" t="s">
        <v>221</v>
      </c>
      <c r="B371" s="92">
        <f>SUM(B372:B380)</f>
        <v>0</v>
      </c>
      <c r="C371" s="86">
        <f>SUM(C372:C380)</f>
        <v>0</v>
      </c>
      <c r="D371" s="86">
        <f t="shared" si="10"/>
        <v>0</v>
      </c>
      <c r="E371" s="94">
        <f t="shared" si="11"/>
        <v>0</v>
      </c>
    </row>
    <row r="372" spans="1:5" ht="14.25">
      <c r="A372" s="88" t="s">
        <v>473</v>
      </c>
      <c r="B372" s="92"/>
      <c r="C372" s="86">
        <v>0</v>
      </c>
      <c r="D372" s="86">
        <f t="shared" si="10"/>
        <v>0</v>
      </c>
      <c r="E372" s="94">
        <f t="shared" si="11"/>
        <v>0</v>
      </c>
    </row>
    <row r="373" spans="1:5" ht="14.25">
      <c r="A373" s="88" t="s">
        <v>474</v>
      </c>
      <c r="B373" s="92"/>
      <c r="C373" s="86">
        <v>0</v>
      </c>
      <c r="D373" s="86">
        <f t="shared" si="10"/>
        <v>0</v>
      </c>
      <c r="E373" s="94">
        <f t="shared" si="11"/>
        <v>0</v>
      </c>
    </row>
    <row r="374" spans="1:5" ht="14.25">
      <c r="A374" s="88" t="s">
        <v>475</v>
      </c>
      <c r="B374" s="92"/>
      <c r="C374" s="86">
        <v>0</v>
      </c>
      <c r="D374" s="86">
        <f t="shared" si="10"/>
        <v>0</v>
      </c>
      <c r="E374" s="94">
        <f t="shared" si="11"/>
        <v>0</v>
      </c>
    </row>
    <row r="375" spans="1:5" ht="14.25">
      <c r="A375" s="88" t="s">
        <v>660</v>
      </c>
      <c r="B375" s="92"/>
      <c r="C375" s="86">
        <v>0</v>
      </c>
      <c r="D375" s="86">
        <f t="shared" si="10"/>
        <v>0</v>
      </c>
      <c r="E375" s="94">
        <f t="shared" si="11"/>
        <v>0</v>
      </c>
    </row>
    <row r="376" spans="1:5" ht="14.25">
      <c r="A376" s="88" t="s">
        <v>661</v>
      </c>
      <c r="B376" s="92"/>
      <c r="C376" s="86">
        <v>0</v>
      </c>
      <c r="D376" s="86">
        <f t="shared" si="10"/>
        <v>0</v>
      </c>
      <c r="E376" s="94">
        <f t="shared" si="11"/>
        <v>0</v>
      </c>
    </row>
    <row r="377" spans="1:5" ht="14.25">
      <c r="A377" s="88" t="s">
        <v>662</v>
      </c>
      <c r="B377" s="92"/>
      <c r="C377" s="86">
        <v>0</v>
      </c>
      <c r="D377" s="86">
        <f t="shared" si="10"/>
        <v>0</v>
      </c>
      <c r="E377" s="94">
        <f t="shared" si="11"/>
        <v>0</v>
      </c>
    </row>
    <row r="378" spans="1:5" ht="14.25">
      <c r="A378" s="88" t="s">
        <v>509</v>
      </c>
      <c r="B378" s="92"/>
      <c r="C378" s="86">
        <v>0</v>
      </c>
      <c r="D378" s="86">
        <f t="shared" si="10"/>
        <v>0</v>
      </c>
      <c r="E378" s="94">
        <f t="shared" si="11"/>
        <v>0</v>
      </c>
    </row>
    <row r="379" spans="1:5" ht="14.25">
      <c r="A379" s="88" t="s">
        <v>482</v>
      </c>
      <c r="B379" s="92"/>
      <c r="C379" s="86">
        <v>0</v>
      </c>
      <c r="D379" s="86">
        <f t="shared" si="10"/>
        <v>0</v>
      </c>
      <c r="E379" s="94">
        <f t="shared" si="11"/>
        <v>0</v>
      </c>
    </row>
    <row r="380" spans="1:5" ht="14.25">
      <c r="A380" s="88" t="s">
        <v>663</v>
      </c>
      <c r="B380" s="92"/>
      <c r="C380" s="86">
        <v>0</v>
      </c>
      <c r="D380" s="86">
        <f t="shared" si="10"/>
        <v>0</v>
      </c>
      <c r="E380" s="94">
        <f t="shared" si="11"/>
        <v>0</v>
      </c>
    </row>
    <row r="381" spans="1:5" ht="14.25">
      <c r="A381" s="87" t="s">
        <v>222</v>
      </c>
      <c r="B381" s="92">
        <f>SUM(B382:B388)</f>
        <v>0</v>
      </c>
      <c r="C381" s="86">
        <f>SUM(C382:C388)</f>
        <v>0</v>
      </c>
      <c r="D381" s="86">
        <f t="shared" si="10"/>
        <v>0</v>
      </c>
      <c r="E381" s="94">
        <f t="shared" si="11"/>
        <v>0</v>
      </c>
    </row>
    <row r="382" spans="1:5" ht="14.25">
      <c r="A382" s="88" t="s">
        <v>473</v>
      </c>
      <c r="B382" s="92"/>
      <c r="C382" s="86">
        <v>0</v>
      </c>
      <c r="D382" s="86">
        <f t="shared" si="10"/>
        <v>0</v>
      </c>
      <c r="E382" s="94">
        <f t="shared" si="11"/>
        <v>0</v>
      </c>
    </row>
    <row r="383" spans="1:5" ht="14.25">
      <c r="A383" s="88" t="s">
        <v>474</v>
      </c>
      <c r="B383" s="92"/>
      <c r="C383" s="86">
        <v>0</v>
      </c>
      <c r="D383" s="86">
        <f t="shared" si="10"/>
        <v>0</v>
      </c>
      <c r="E383" s="94">
        <f t="shared" si="11"/>
        <v>0</v>
      </c>
    </row>
    <row r="384" spans="1:5" ht="14.25">
      <c r="A384" s="88" t="s">
        <v>475</v>
      </c>
      <c r="B384" s="92"/>
      <c r="C384" s="86">
        <v>0</v>
      </c>
      <c r="D384" s="86">
        <f t="shared" si="10"/>
        <v>0</v>
      </c>
      <c r="E384" s="94">
        <f t="shared" si="11"/>
        <v>0</v>
      </c>
    </row>
    <row r="385" spans="1:5" ht="14.25">
      <c r="A385" s="88" t="s">
        <v>664</v>
      </c>
      <c r="B385" s="92"/>
      <c r="C385" s="86">
        <v>0</v>
      </c>
      <c r="D385" s="86">
        <f t="shared" si="10"/>
        <v>0</v>
      </c>
      <c r="E385" s="94">
        <f t="shared" si="11"/>
        <v>0</v>
      </c>
    </row>
    <row r="386" spans="1:5" ht="14.25">
      <c r="A386" s="88" t="s">
        <v>665</v>
      </c>
      <c r="B386" s="92"/>
      <c r="C386" s="86">
        <v>0</v>
      </c>
      <c r="D386" s="86">
        <f t="shared" si="10"/>
        <v>0</v>
      </c>
      <c r="E386" s="94">
        <f t="shared" si="11"/>
        <v>0</v>
      </c>
    </row>
    <row r="387" spans="1:5" ht="14.25">
      <c r="A387" s="88" t="s">
        <v>482</v>
      </c>
      <c r="B387" s="92"/>
      <c r="C387" s="86">
        <v>0</v>
      </c>
      <c r="D387" s="86">
        <f t="shared" si="10"/>
        <v>0</v>
      </c>
      <c r="E387" s="94">
        <f t="shared" si="11"/>
        <v>0</v>
      </c>
    </row>
    <row r="388" spans="1:5" ht="14.25">
      <c r="A388" s="88" t="s">
        <v>666</v>
      </c>
      <c r="B388" s="92"/>
      <c r="C388" s="86">
        <v>0</v>
      </c>
      <c r="D388" s="86">
        <f aca="true" t="shared" si="12" ref="D388:D451">C388-B388</f>
        <v>0</v>
      </c>
      <c r="E388" s="94">
        <f aca="true" t="shared" si="13" ref="E388:E451">IF(B388=0,0,D388/B388*100)</f>
        <v>0</v>
      </c>
    </row>
    <row r="389" spans="1:5" ht="14.25">
      <c r="A389" s="87" t="s">
        <v>223</v>
      </c>
      <c r="B389" s="92">
        <f>SUM(B390:B394)</f>
        <v>0</v>
      </c>
      <c r="C389" s="86">
        <f>SUM(C390:C394)</f>
        <v>0</v>
      </c>
      <c r="D389" s="86">
        <f t="shared" si="12"/>
        <v>0</v>
      </c>
      <c r="E389" s="94">
        <f t="shared" si="13"/>
        <v>0</v>
      </c>
    </row>
    <row r="390" spans="1:5" ht="14.25">
      <c r="A390" s="88" t="s">
        <v>473</v>
      </c>
      <c r="B390" s="92"/>
      <c r="C390" s="86">
        <v>0</v>
      </c>
      <c r="D390" s="86">
        <f t="shared" si="12"/>
        <v>0</v>
      </c>
      <c r="E390" s="94">
        <f t="shared" si="13"/>
        <v>0</v>
      </c>
    </row>
    <row r="391" spans="1:5" ht="14.25">
      <c r="A391" s="88" t="s">
        <v>474</v>
      </c>
      <c r="B391" s="92"/>
      <c r="C391" s="86">
        <v>0</v>
      </c>
      <c r="D391" s="86">
        <f t="shared" si="12"/>
        <v>0</v>
      </c>
      <c r="E391" s="94">
        <f t="shared" si="13"/>
        <v>0</v>
      </c>
    </row>
    <row r="392" spans="1:5" ht="14.25">
      <c r="A392" s="88" t="s">
        <v>509</v>
      </c>
      <c r="B392" s="92"/>
      <c r="C392" s="86">
        <v>0</v>
      </c>
      <c r="D392" s="86">
        <f t="shared" si="12"/>
        <v>0</v>
      </c>
      <c r="E392" s="94">
        <f t="shared" si="13"/>
        <v>0</v>
      </c>
    </row>
    <row r="393" spans="1:5" ht="14.25">
      <c r="A393" s="88" t="s">
        <v>667</v>
      </c>
      <c r="B393" s="92"/>
      <c r="C393" s="86">
        <v>0</v>
      </c>
      <c r="D393" s="86">
        <f t="shared" si="12"/>
        <v>0</v>
      </c>
      <c r="E393" s="94">
        <f t="shared" si="13"/>
        <v>0</v>
      </c>
    </row>
    <row r="394" spans="1:5" ht="14.25">
      <c r="A394" s="88" t="s">
        <v>668</v>
      </c>
      <c r="B394" s="92"/>
      <c r="C394" s="86">
        <v>0</v>
      </c>
      <c r="D394" s="86">
        <f t="shared" si="12"/>
        <v>0</v>
      </c>
      <c r="E394" s="94">
        <f t="shared" si="13"/>
        <v>0</v>
      </c>
    </row>
    <row r="395" spans="1:5" ht="14.25">
      <c r="A395" s="87" t="s">
        <v>669</v>
      </c>
      <c r="B395" s="92">
        <f>B396</f>
        <v>25</v>
      </c>
      <c r="C395" s="86">
        <f>C396</f>
        <v>2</v>
      </c>
      <c r="D395" s="86">
        <f t="shared" si="12"/>
        <v>-23</v>
      </c>
      <c r="E395" s="94">
        <f t="shared" si="13"/>
        <v>-92</v>
      </c>
    </row>
    <row r="396" spans="1:5" ht="14.25">
      <c r="A396" s="88" t="s">
        <v>670</v>
      </c>
      <c r="B396" s="92">
        <v>25</v>
      </c>
      <c r="C396" s="86">
        <v>2</v>
      </c>
      <c r="D396" s="86">
        <f t="shared" si="12"/>
        <v>-23</v>
      </c>
      <c r="E396" s="94">
        <f t="shared" si="13"/>
        <v>-92</v>
      </c>
    </row>
    <row r="397" spans="1:5" ht="14.25">
      <c r="A397" s="87" t="s">
        <v>224</v>
      </c>
      <c r="B397" s="92">
        <f>SUM(B398,B403,B412,B419,B425,B429,B433,B437,B443,B450)</f>
        <v>49793</v>
      </c>
      <c r="C397" s="86">
        <f>SUM(C398,C403,C412,C419,C425,C429,C433,C437,C443,C450)</f>
        <v>50692</v>
      </c>
      <c r="D397" s="86">
        <f t="shared" si="12"/>
        <v>899</v>
      </c>
      <c r="E397" s="94">
        <f t="shared" si="13"/>
        <v>1.80547466511357</v>
      </c>
    </row>
    <row r="398" spans="1:5" ht="14.25">
      <c r="A398" s="87" t="s">
        <v>225</v>
      </c>
      <c r="B398" s="92">
        <f>SUM(B399:B402)</f>
        <v>1068</v>
      </c>
      <c r="C398" s="86">
        <f>SUM(C399:C402)</f>
        <v>925</v>
      </c>
      <c r="D398" s="86">
        <f t="shared" si="12"/>
        <v>-143</v>
      </c>
      <c r="E398" s="94">
        <f t="shared" si="13"/>
        <v>-13.389513108614231</v>
      </c>
    </row>
    <row r="399" spans="1:5" ht="14.25">
      <c r="A399" s="88" t="s">
        <v>473</v>
      </c>
      <c r="B399" s="92">
        <v>145</v>
      </c>
      <c r="C399" s="86">
        <v>108</v>
      </c>
      <c r="D399" s="86">
        <f t="shared" si="12"/>
        <v>-37</v>
      </c>
      <c r="E399" s="94">
        <f t="shared" si="13"/>
        <v>-25.517241379310345</v>
      </c>
    </row>
    <row r="400" spans="1:5" ht="14.25">
      <c r="A400" s="88" t="s">
        <v>474</v>
      </c>
      <c r="B400" s="92"/>
      <c r="C400" s="86">
        <v>0</v>
      </c>
      <c r="D400" s="86">
        <f t="shared" si="12"/>
        <v>0</v>
      </c>
      <c r="E400" s="94">
        <f t="shared" si="13"/>
        <v>0</v>
      </c>
    </row>
    <row r="401" spans="1:5" ht="14.25">
      <c r="A401" s="88" t="s">
        <v>475</v>
      </c>
      <c r="B401" s="92"/>
      <c r="C401" s="86">
        <v>0</v>
      </c>
      <c r="D401" s="86">
        <f t="shared" si="12"/>
        <v>0</v>
      </c>
      <c r="E401" s="94">
        <f t="shared" si="13"/>
        <v>0</v>
      </c>
    </row>
    <row r="402" spans="1:5" ht="14.25">
      <c r="A402" s="88" t="s">
        <v>671</v>
      </c>
      <c r="B402" s="92">
        <v>923</v>
      </c>
      <c r="C402" s="86">
        <v>817</v>
      </c>
      <c r="D402" s="86">
        <f t="shared" si="12"/>
        <v>-106</v>
      </c>
      <c r="E402" s="94">
        <f t="shared" si="13"/>
        <v>-11.484290357529794</v>
      </c>
    </row>
    <row r="403" spans="1:5" ht="14.25">
      <c r="A403" s="87" t="s">
        <v>226</v>
      </c>
      <c r="B403" s="92">
        <f>SUM(B404:B411)</f>
        <v>46753</v>
      </c>
      <c r="C403" s="86">
        <f>SUM(C404:C411)</f>
        <v>47600</v>
      </c>
      <c r="D403" s="86">
        <f t="shared" si="12"/>
        <v>847</v>
      </c>
      <c r="E403" s="94">
        <f t="shared" si="13"/>
        <v>1.8116484503668213</v>
      </c>
    </row>
    <row r="404" spans="1:5" ht="14.25">
      <c r="A404" s="88" t="s">
        <v>672</v>
      </c>
      <c r="B404" s="92">
        <v>1718</v>
      </c>
      <c r="C404" s="86">
        <v>2369</v>
      </c>
      <c r="D404" s="86">
        <f t="shared" si="12"/>
        <v>651</v>
      </c>
      <c r="E404" s="94">
        <f t="shared" si="13"/>
        <v>37.892898719441206</v>
      </c>
    </row>
    <row r="405" spans="1:5" ht="14.25">
      <c r="A405" s="88" t="s">
        <v>673</v>
      </c>
      <c r="B405" s="92">
        <v>27221</v>
      </c>
      <c r="C405" s="86">
        <v>25965</v>
      </c>
      <c r="D405" s="86">
        <f t="shared" si="12"/>
        <v>-1256</v>
      </c>
      <c r="E405" s="94">
        <f t="shared" si="13"/>
        <v>-4.614084714007568</v>
      </c>
    </row>
    <row r="406" spans="1:5" ht="14.25">
      <c r="A406" s="88" t="s">
        <v>674</v>
      </c>
      <c r="B406" s="92">
        <v>13790</v>
      </c>
      <c r="C406" s="86">
        <v>14591</v>
      </c>
      <c r="D406" s="86">
        <f t="shared" si="12"/>
        <v>801</v>
      </c>
      <c r="E406" s="94">
        <f t="shared" si="13"/>
        <v>5.808556925308194</v>
      </c>
    </row>
    <row r="407" spans="1:5" ht="14.25">
      <c r="A407" s="88" t="s">
        <v>675</v>
      </c>
      <c r="B407" s="92">
        <v>3944</v>
      </c>
      <c r="C407" s="86">
        <v>4419</v>
      </c>
      <c r="D407" s="86">
        <f t="shared" si="12"/>
        <v>475</v>
      </c>
      <c r="E407" s="94">
        <f t="shared" si="13"/>
        <v>12.043610547667342</v>
      </c>
    </row>
    <row r="408" spans="1:5" ht="14.25">
      <c r="A408" s="88" t="s">
        <v>676</v>
      </c>
      <c r="B408" s="92">
        <v>80</v>
      </c>
      <c r="C408" s="86">
        <v>102</v>
      </c>
      <c r="D408" s="86">
        <f t="shared" si="12"/>
        <v>22</v>
      </c>
      <c r="E408" s="94">
        <f t="shared" si="13"/>
        <v>27.500000000000004</v>
      </c>
    </row>
    <row r="409" spans="1:5" ht="14.25">
      <c r="A409" s="88" t="s">
        <v>677</v>
      </c>
      <c r="B409" s="92"/>
      <c r="C409" s="86">
        <v>0</v>
      </c>
      <c r="D409" s="86">
        <f t="shared" si="12"/>
        <v>0</v>
      </c>
      <c r="E409" s="94">
        <f t="shared" si="13"/>
        <v>0</v>
      </c>
    </row>
    <row r="410" spans="1:5" ht="14.25">
      <c r="A410" s="88" t="s">
        <v>678</v>
      </c>
      <c r="B410" s="92"/>
      <c r="C410" s="86">
        <v>0</v>
      </c>
      <c r="D410" s="86">
        <f t="shared" si="12"/>
        <v>0</v>
      </c>
      <c r="E410" s="94">
        <f t="shared" si="13"/>
        <v>0</v>
      </c>
    </row>
    <row r="411" spans="1:5" ht="14.25">
      <c r="A411" s="88" t="s">
        <v>679</v>
      </c>
      <c r="B411" s="92"/>
      <c r="C411" s="86">
        <v>154</v>
      </c>
      <c r="D411" s="86">
        <f t="shared" si="12"/>
        <v>154</v>
      </c>
      <c r="E411" s="94">
        <f t="shared" si="13"/>
        <v>0</v>
      </c>
    </row>
    <row r="412" spans="1:5" ht="14.25">
      <c r="A412" s="87" t="s">
        <v>227</v>
      </c>
      <c r="B412" s="92">
        <f>SUM(B413:B418)</f>
        <v>445</v>
      </c>
      <c r="C412" s="86">
        <f>SUM(C413:C418)</f>
        <v>713</v>
      </c>
      <c r="D412" s="86">
        <f t="shared" si="12"/>
        <v>268</v>
      </c>
      <c r="E412" s="94">
        <f t="shared" si="13"/>
        <v>60.22471910112359</v>
      </c>
    </row>
    <row r="413" spans="1:5" ht="14.25">
      <c r="A413" s="88" t="s">
        <v>680</v>
      </c>
      <c r="B413" s="92"/>
      <c r="C413" s="86">
        <v>0</v>
      </c>
      <c r="D413" s="86">
        <f t="shared" si="12"/>
        <v>0</v>
      </c>
      <c r="E413" s="94">
        <f t="shared" si="13"/>
        <v>0</v>
      </c>
    </row>
    <row r="414" spans="1:5" ht="14.25">
      <c r="A414" s="88" t="s">
        <v>681</v>
      </c>
      <c r="B414" s="92">
        <v>445</v>
      </c>
      <c r="C414" s="86">
        <v>713</v>
      </c>
      <c r="D414" s="86">
        <f t="shared" si="12"/>
        <v>268</v>
      </c>
      <c r="E414" s="94">
        <f t="shared" si="13"/>
        <v>60.22471910112359</v>
      </c>
    </row>
    <row r="415" spans="1:5" ht="14.25">
      <c r="A415" s="88" t="s">
        <v>682</v>
      </c>
      <c r="B415" s="92"/>
      <c r="C415" s="86">
        <v>0</v>
      </c>
      <c r="D415" s="86">
        <f t="shared" si="12"/>
        <v>0</v>
      </c>
      <c r="E415" s="94">
        <f t="shared" si="13"/>
        <v>0</v>
      </c>
    </row>
    <row r="416" spans="1:5" ht="14.25">
      <c r="A416" s="88" t="s">
        <v>683</v>
      </c>
      <c r="B416" s="92"/>
      <c r="C416" s="86">
        <v>0</v>
      </c>
      <c r="D416" s="86">
        <f t="shared" si="12"/>
        <v>0</v>
      </c>
      <c r="E416" s="94">
        <f t="shared" si="13"/>
        <v>0</v>
      </c>
    </row>
    <row r="417" spans="1:5" ht="14.25">
      <c r="A417" s="88" t="s">
        <v>684</v>
      </c>
      <c r="B417" s="92"/>
      <c r="C417" s="86">
        <v>0</v>
      </c>
      <c r="D417" s="86">
        <f t="shared" si="12"/>
        <v>0</v>
      </c>
      <c r="E417" s="94">
        <f t="shared" si="13"/>
        <v>0</v>
      </c>
    </row>
    <row r="418" spans="1:5" ht="14.25">
      <c r="A418" s="88" t="s">
        <v>685</v>
      </c>
      <c r="B418" s="92"/>
      <c r="C418" s="86">
        <v>0</v>
      </c>
      <c r="D418" s="86">
        <f t="shared" si="12"/>
        <v>0</v>
      </c>
      <c r="E418" s="94">
        <f t="shared" si="13"/>
        <v>0</v>
      </c>
    </row>
    <row r="419" spans="1:5" ht="14.25">
      <c r="A419" s="87" t="s">
        <v>228</v>
      </c>
      <c r="B419" s="92">
        <f>SUM(B420:B424)</f>
        <v>0</v>
      </c>
      <c r="C419" s="86">
        <f>SUM(C420:C424)</f>
        <v>0</v>
      </c>
      <c r="D419" s="86">
        <f t="shared" si="12"/>
        <v>0</v>
      </c>
      <c r="E419" s="94">
        <f t="shared" si="13"/>
        <v>0</v>
      </c>
    </row>
    <row r="420" spans="1:5" ht="14.25">
      <c r="A420" s="88" t="s">
        <v>686</v>
      </c>
      <c r="B420" s="92"/>
      <c r="C420" s="86">
        <v>0</v>
      </c>
      <c r="D420" s="86">
        <f t="shared" si="12"/>
        <v>0</v>
      </c>
      <c r="E420" s="94">
        <f t="shared" si="13"/>
        <v>0</v>
      </c>
    </row>
    <row r="421" spans="1:5" ht="14.25">
      <c r="A421" s="88" t="s">
        <v>687</v>
      </c>
      <c r="B421" s="92"/>
      <c r="C421" s="86">
        <v>0</v>
      </c>
      <c r="D421" s="86">
        <f t="shared" si="12"/>
        <v>0</v>
      </c>
      <c r="E421" s="94">
        <f t="shared" si="13"/>
        <v>0</v>
      </c>
    </row>
    <row r="422" spans="1:5" ht="14.25">
      <c r="A422" s="88" t="s">
        <v>688</v>
      </c>
      <c r="B422" s="92"/>
      <c r="C422" s="86">
        <v>0</v>
      </c>
      <c r="D422" s="86">
        <f t="shared" si="12"/>
        <v>0</v>
      </c>
      <c r="E422" s="94">
        <f t="shared" si="13"/>
        <v>0</v>
      </c>
    </row>
    <row r="423" spans="1:5" ht="14.25">
      <c r="A423" s="88" t="s">
        <v>689</v>
      </c>
      <c r="B423" s="92"/>
      <c r="C423" s="86">
        <v>0</v>
      </c>
      <c r="D423" s="86">
        <f t="shared" si="12"/>
        <v>0</v>
      </c>
      <c r="E423" s="94">
        <f t="shared" si="13"/>
        <v>0</v>
      </c>
    </row>
    <row r="424" spans="1:5" ht="14.25">
      <c r="A424" s="88" t="s">
        <v>690</v>
      </c>
      <c r="B424" s="92"/>
      <c r="C424" s="86">
        <v>0</v>
      </c>
      <c r="D424" s="86">
        <f t="shared" si="12"/>
        <v>0</v>
      </c>
      <c r="E424" s="94">
        <f t="shared" si="13"/>
        <v>0</v>
      </c>
    </row>
    <row r="425" spans="1:5" ht="14.25">
      <c r="A425" s="87" t="s">
        <v>229</v>
      </c>
      <c r="B425" s="92">
        <f>SUM(B426:B428)</f>
        <v>0</v>
      </c>
      <c r="C425" s="86">
        <f>SUM(C426:C428)</f>
        <v>0</v>
      </c>
      <c r="D425" s="86">
        <f t="shared" si="12"/>
        <v>0</v>
      </c>
      <c r="E425" s="94">
        <f t="shared" si="13"/>
        <v>0</v>
      </c>
    </row>
    <row r="426" spans="1:5" ht="14.25">
      <c r="A426" s="88" t="s">
        <v>691</v>
      </c>
      <c r="B426" s="92"/>
      <c r="C426" s="86">
        <v>0</v>
      </c>
      <c r="D426" s="86">
        <f t="shared" si="12"/>
        <v>0</v>
      </c>
      <c r="E426" s="94">
        <f t="shared" si="13"/>
        <v>0</v>
      </c>
    </row>
    <row r="427" spans="1:5" ht="14.25">
      <c r="A427" s="88" t="s">
        <v>692</v>
      </c>
      <c r="B427" s="92"/>
      <c r="C427" s="86">
        <v>0</v>
      </c>
      <c r="D427" s="86">
        <f t="shared" si="12"/>
        <v>0</v>
      </c>
      <c r="E427" s="94">
        <f t="shared" si="13"/>
        <v>0</v>
      </c>
    </row>
    <row r="428" spans="1:5" ht="14.25">
      <c r="A428" s="88" t="s">
        <v>693</v>
      </c>
      <c r="B428" s="92"/>
      <c r="C428" s="86">
        <v>0</v>
      </c>
      <c r="D428" s="86">
        <f t="shared" si="12"/>
        <v>0</v>
      </c>
      <c r="E428" s="94">
        <f t="shared" si="13"/>
        <v>0</v>
      </c>
    </row>
    <row r="429" spans="1:5" ht="14.25">
      <c r="A429" s="87" t="s">
        <v>230</v>
      </c>
      <c r="B429" s="92">
        <f>SUM(B430:B432)</f>
        <v>0</v>
      </c>
      <c r="C429" s="86">
        <f>SUM(C430:C432)</f>
        <v>0</v>
      </c>
      <c r="D429" s="86">
        <f t="shared" si="12"/>
        <v>0</v>
      </c>
      <c r="E429" s="94">
        <f t="shared" si="13"/>
        <v>0</v>
      </c>
    </row>
    <row r="430" spans="1:5" ht="14.25">
      <c r="A430" s="88" t="s">
        <v>694</v>
      </c>
      <c r="B430" s="92"/>
      <c r="C430" s="86">
        <v>0</v>
      </c>
      <c r="D430" s="86">
        <f t="shared" si="12"/>
        <v>0</v>
      </c>
      <c r="E430" s="94">
        <f t="shared" si="13"/>
        <v>0</v>
      </c>
    </row>
    <row r="431" spans="1:5" ht="14.25">
      <c r="A431" s="88" t="s">
        <v>695</v>
      </c>
      <c r="B431" s="92"/>
      <c r="C431" s="86">
        <v>0</v>
      </c>
      <c r="D431" s="86">
        <f t="shared" si="12"/>
        <v>0</v>
      </c>
      <c r="E431" s="94">
        <f t="shared" si="13"/>
        <v>0</v>
      </c>
    </row>
    <row r="432" spans="1:5" ht="14.25">
      <c r="A432" s="88" t="s">
        <v>696</v>
      </c>
      <c r="B432" s="92"/>
      <c r="C432" s="86">
        <v>0</v>
      </c>
      <c r="D432" s="86">
        <f t="shared" si="12"/>
        <v>0</v>
      </c>
      <c r="E432" s="94">
        <f t="shared" si="13"/>
        <v>0</v>
      </c>
    </row>
    <row r="433" spans="1:5" ht="14.25">
      <c r="A433" s="87" t="s">
        <v>231</v>
      </c>
      <c r="B433" s="92">
        <f>SUM(B434:B436)</f>
        <v>159</v>
      </c>
      <c r="C433" s="86">
        <f>SUM(C434:C436)</f>
        <v>161</v>
      </c>
      <c r="D433" s="86">
        <f t="shared" si="12"/>
        <v>2</v>
      </c>
      <c r="E433" s="94">
        <f t="shared" si="13"/>
        <v>1.257861635220126</v>
      </c>
    </row>
    <row r="434" spans="1:5" ht="14.25">
      <c r="A434" s="88" t="s">
        <v>697</v>
      </c>
      <c r="B434" s="92">
        <v>159</v>
      </c>
      <c r="C434" s="86">
        <v>161</v>
      </c>
      <c r="D434" s="86">
        <f t="shared" si="12"/>
        <v>2</v>
      </c>
      <c r="E434" s="94">
        <f t="shared" si="13"/>
        <v>1.257861635220126</v>
      </c>
    </row>
    <row r="435" spans="1:5" ht="14.25">
      <c r="A435" s="88" t="s">
        <v>698</v>
      </c>
      <c r="B435" s="92"/>
      <c r="C435" s="86">
        <v>0</v>
      </c>
      <c r="D435" s="86">
        <f t="shared" si="12"/>
        <v>0</v>
      </c>
      <c r="E435" s="94">
        <f t="shared" si="13"/>
        <v>0</v>
      </c>
    </row>
    <row r="436" spans="1:5" ht="14.25">
      <c r="A436" s="88" t="s">
        <v>699</v>
      </c>
      <c r="B436" s="92"/>
      <c r="C436" s="86">
        <v>0</v>
      </c>
      <c r="D436" s="86">
        <f t="shared" si="12"/>
        <v>0</v>
      </c>
      <c r="E436" s="94">
        <f t="shared" si="13"/>
        <v>0</v>
      </c>
    </row>
    <row r="437" spans="1:5" ht="14.25">
      <c r="A437" s="87" t="s">
        <v>232</v>
      </c>
      <c r="B437" s="92">
        <f>SUM(B438:B442)</f>
        <v>198</v>
      </c>
      <c r="C437" s="86">
        <f>SUM(C438:C442)</f>
        <v>192</v>
      </c>
      <c r="D437" s="86">
        <f t="shared" si="12"/>
        <v>-6</v>
      </c>
      <c r="E437" s="94">
        <f t="shared" si="13"/>
        <v>-3.0303030303030303</v>
      </c>
    </row>
    <row r="438" spans="1:5" ht="14.25">
      <c r="A438" s="88" t="s">
        <v>700</v>
      </c>
      <c r="B438" s="92"/>
      <c r="C438" s="86">
        <v>0</v>
      </c>
      <c r="D438" s="86">
        <f t="shared" si="12"/>
        <v>0</v>
      </c>
      <c r="E438" s="94">
        <f t="shared" si="13"/>
        <v>0</v>
      </c>
    </row>
    <row r="439" spans="1:5" ht="14.25">
      <c r="A439" s="88" t="s">
        <v>701</v>
      </c>
      <c r="B439" s="92">
        <v>198</v>
      </c>
      <c r="C439" s="86">
        <v>192</v>
      </c>
      <c r="D439" s="86">
        <f t="shared" si="12"/>
        <v>-6</v>
      </c>
      <c r="E439" s="94">
        <f t="shared" si="13"/>
        <v>-3.0303030303030303</v>
      </c>
    </row>
    <row r="440" spans="1:5" ht="14.25">
      <c r="A440" s="88" t="s">
        <v>702</v>
      </c>
      <c r="B440" s="92"/>
      <c r="C440" s="86">
        <v>0</v>
      </c>
      <c r="D440" s="86">
        <f t="shared" si="12"/>
        <v>0</v>
      </c>
      <c r="E440" s="94">
        <f t="shared" si="13"/>
        <v>0</v>
      </c>
    </row>
    <row r="441" spans="1:5" ht="14.25">
      <c r="A441" s="88" t="s">
        <v>703</v>
      </c>
      <c r="B441" s="92"/>
      <c r="C441" s="86">
        <v>0</v>
      </c>
      <c r="D441" s="86">
        <f t="shared" si="12"/>
        <v>0</v>
      </c>
      <c r="E441" s="94">
        <f t="shared" si="13"/>
        <v>0</v>
      </c>
    </row>
    <row r="442" spans="1:5" ht="14.25">
      <c r="A442" s="88" t="s">
        <v>704</v>
      </c>
      <c r="B442" s="92"/>
      <c r="C442" s="86">
        <v>0</v>
      </c>
      <c r="D442" s="86">
        <f t="shared" si="12"/>
        <v>0</v>
      </c>
      <c r="E442" s="94">
        <f t="shared" si="13"/>
        <v>0</v>
      </c>
    </row>
    <row r="443" spans="1:5" ht="14.25">
      <c r="A443" s="87" t="s">
        <v>233</v>
      </c>
      <c r="B443" s="92">
        <f>SUM(B444:B449)</f>
        <v>1020</v>
      </c>
      <c r="C443" s="86">
        <f>SUM(C444:C449)</f>
        <v>1101</v>
      </c>
      <c r="D443" s="86">
        <f t="shared" si="12"/>
        <v>81</v>
      </c>
      <c r="E443" s="94">
        <f t="shared" si="13"/>
        <v>7.941176470588235</v>
      </c>
    </row>
    <row r="444" spans="1:5" ht="14.25">
      <c r="A444" s="88" t="s">
        <v>705</v>
      </c>
      <c r="B444" s="92">
        <v>208</v>
      </c>
      <c r="C444" s="86">
        <v>375</v>
      </c>
      <c r="D444" s="86">
        <f t="shared" si="12"/>
        <v>167</v>
      </c>
      <c r="E444" s="94">
        <f t="shared" si="13"/>
        <v>80.28846153846155</v>
      </c>
    </row>
    <row r="445" spans="1:5" ht="14.25">
      <c r="A445" s="88" t="s">
        <v>706</v>
      </c>
      <c r="B445" s="92">
        <v>214</v>
      </c>
      <c r="C445" s="86">
        <v>398</v>
      </c>
      <c r="D445" s="86">
        <f t="shared" si="12"/>
        <v>184</v>
      </c>
      <c r="E445" s="94">
        <f t="shared" si="13"/>
        <v>85.98130841121495</v>
      </c>
    </row>
    <row r="446" spans="1:5" ht="14.25">
      <c r="A446" s="88" t="s">
        <v>707</v>
      </c>
      <c r="B446" s="92"/>
      <c r="C446" s="86">
        <v>0</v>
      </c>
      <c r="D446" s="86">
        <f t="shared" si="12"/>
        <v>0</v>
      </c>
      <c r="E446" s="94">
        <f t="shared" si="13"/>
        <v>0</v>
      </c>
    </row>
    <row r="447" spans="1:5" ht="14.25">
      <c r="A447" s="88" t="s">
        <v>708</v>
      </c>
      <c r="B447" s="92"/>
      <c r="C447" s="86">
        <v>0</v>
      </c>
      <c r="D447" s="86">
        <f t="shared" si="12"/>
        <v>0</v>
      </c>
      <c r="E447" s="94">
        <f t="shared" si="13"/>
        <v>0</v>
      </c>
    </row>
    <row r="448" spans="1:5" ht="14.25">
      <c r="A448" s="88" t="s">
        <v>709</v>
      </c>
      <c r="B448" s="92">
        <v>380</v>
      </c>
      <c r="C448" s="86">
        <v>0</v>
      </c>
      <c r="D448" s="86">
        <f t="shared" si="12"/>
        <v>-380</v>
      </c>
      <c r="E448" s="94">
        <f t="shared" si="13"/>
        <v>-100</v>
      </c>
    </row>
    <row r="449" spans="1:5" ht="14.25">
      <c r="A449" s="88" t="s">
        <v>710</v>
      </c>
      <c r="B449" s="92">
        <v>218</v>
      </c>
      <c r="C449" s="86">
        <v>328</v>
      </c>
      <c r="D449" s="86">
        <f t="shared" si="12"/>
        <v>110</v>
      </c>
      <c r="E449" s="94">
        <f t="shared" si="13"/>
        <v>50.45871559633027</v>
      </c>
    </row>
    <row r="450" spans="1:5" ht="14.25">
      <c r="A450" s="87" t="s">
        <v>711</v>
      </c>
      <c r="B450" s="92">
        <f>B451</f>
        <v>150</v>
      </c>
      <c r="C450" s="86">
        <f>C451</f>
        <v>0</v>
      </c>
      <c r="D450" s="86">
        <f t="shared" si="12"/>
        <v>-150</v>
      </c>
      <c r="E450" s="94">
        <f t="shared" si="13"/>
        <v>-100</v>
      </c>
    </row>
    <row r="451" spans="1:5" ht="14.25">
      <c r="A451" s="88" t="s">
        <v>712</v>
      </c>
      <c r="B451" s="92">
        <v>150</v>
      </c>
      <c r="C451" s="86">
        <v>0</v>
      </c>
      <c r="D451" s="86">
        <f t="shared" si="12"/>
        <v>-150</v>
      </c>
      <c r="E451" s="94">
        <f t="shared" si="13"/>
        <v>-100</v>
      </c>
    </row>
    <row r="452" spans="1:5" ht="14.25">
      <c r="A452" s="87" t="s">
        <v>234</v>
      </c>
      <c r="B452" s="92">
        <f>SUM(B453,B458,B467,B473,B479,B484,B489,B496,B500,B503)</f>
        <v>1736</v>
      </c>
      <c r="C452" s="86">
        <f>SUM(C453,C458,C467,C473,C479,C484,C489,C496,C500,C503)</f>
        <v>2693</v>
      </c>
      <c r="D452" s="86">
        <f aca="true" t="shared" si="14" ref="D452:D515">C452-B452</f>
        <v>957</v>
      </c>
      <c r="E452" s="94">
        <f aca="true" t="shared" si="15" ref="E452:E515">IF(B452=0,0,D452/B452*100)</f>
        <v>55.126728110599075</v>
      </c>
    </row>
    <row r="453" spans="1:5" ht="14.25">
      <c r="A453" s="87" t="s">
        <v>235</v>
      </c>
      <c r="B453" s="92">
        <f>SUM(B454:B457)</f>
        <v>1599</v>
      </c>
      <c r="C453" s="86">
        <f>SUM(C454:C457)</f>
        <v>1390</v>
      </c>
      <c r="D453" s="86">
        <f t="shared" si="14"/>
        <v>-209</v>
      </c>
      <c r="E453" s="94">
        <f t="shared" si="15"/>
        <v>-13.070669168230145</v>
      </c>
    </row>
    <row r="454" spans="1:5" ht="14.25">
      <c r="A454" s="88" t="s">
        <v>473</v>
      </c>
      <c r="B454" s="92">
        <v>581</v>
      </c>
      <c r="C454" s="86">
        <v>578</v>
      </c>
      <c r="D454" s="86">
        <f t="shared" si="14"/>
        <v>-3</v>
      </c>
      <c r="E454" s="94">
        <f t="shared" si="15"/>
        <v>-0.5163511187607573</v>
      </c>
    </row>
    <row r="455" spans="1:5" ht="14.25">
      <c r="A455" s="88" t="s">
        <v>474</v>
      </c>
      <c r="B455" s="92">
        <v>63</v>
      </c>
      <c r="C455" s="86">
        <v>40</v>
      </c>
      <c r="D455" s="86">
        <f t="shared" si="14"/>
        <v>-23</v>
      </c>
      <c r="E455" s="94">
        <f t="shared" si="15"/>
        <v>-36.507936507936506</v>
      </c>
    </row>
    <row r="456" spans="1:5" ht="14.25">
      <c r="A456" s="88" t="s">
        <v>475</v>
      </c>
      <c r="B456" s="92"/>
      <c r="C456" s="86">
        <v>0</v>
      </c>
      <c r="D456" s="86">
        <f t="shared" si="14"/>
        <v>0</v>
      </c>
      <c r="E456" s="94">
        <f t="shared" si="15"/>
        <v>0</v>
      </c>
    </row>
    <row r="457" spans="1:5" ht="14.25">
      <c r="A457" s="88" t="s">
        <v>713</v>
      </c>
      <c r="B457" s="92">
        <v>955</v>
      </c>
      <c r="C457" s="86">
        <v>772</v>
      </c>
      <c r="D457" s="86">
        <f t="shared" si="14"/>
        <v>-183</v>
      </c>
      <c r="E457" s="94">
        <f t="shared" si="15"/>
        <v>-19.162303664921467</v>
      </c>
    </row>
    <row r="458" spans="1:5" ht="14.25">
      <c r="A458" s="87" t="s">
        <v>236</v>
      </c>
      <c r="B458" s="92">
        <f>SUM(B459:B466)</f>
        <v>0</v>
      </c>
      <c r="C458" s="86">
        <f>SUM(C459:C466)</f>
        <v>0</v>
      </c>
      <c r="D458" s="86">
        <f t="shared" si="14"/>
        <v>0</v>
      </c>
      <c r="E458" s="94">
        <f t="shared" si="15"/>
        <v>0</v>
      </c>
    </row>
    <row r="459" spans="1:5" ht="14.25">
      <c r="A459" s="88" t="s">
        <v>714</v>
      </c>
      <c r="B459" s="92"/>
      <c r="C459" s="86">
        <v>0</v>
      </c>
      <c r="D459" s="86">
        <f t="shared" si="14"/>
        <v>0</v>
      </c>
      <c r="E459" s="94">
        <f t="shared" si="15"/>
        <v>0</v>
      </c>
    </row>
    <row r="460" spans="1:5" ht="14.25">
      <c r="A460" s="88" t="s">
        <v>715</v>
      </c>
      <c r="B460" s="92"/>
      <c r="C460" s="86">
        <v>0</v>
      </c>
      <c r="D460" s="86">
        <f t="shared" si="14"/>
        <v>0</v>
      </c>
      <c r="E460" s="94">
        <f t="shared" si="15"/>
        <v>0</v>
      </c>
    </row>
    <row r="461" spans="1:5" ht="14.25">
      <c r="A461" s="88" t="s">
        <v>716</v>
      </c>
      <c r="B461" s="92"/>
      <c r="C461" s="86">
        <v>0</v>
      </c>
      <c r="D461" s="86">
        <f t="shared" si="14"/>
        <v>0</v>
      </c>
      <c r="E461" s="94">
        <f t="shared" si="15"/>
        <v>0</v>
      </c>
    </row>
    <row r="462" spans="1:5" ht="14.25">
      <c r="A462" s="88" t="s">
        <v>717</v>
      </c>
      <c r="B462" s="92"/>
      <c r="C462" s="86">
        <v>0</v>
      </c>
      <c r="D462" s="86">
        <f t="shared" si="14"/>
        <v>0</v>
      </c>
      <c r="E462" s="94">
        <f t="shared" si="15"/>
        <v>0</v>
      </c>
    </row>
    <row r="463" spans="1:5" ht="14.25">
      <c r="A463" s="88" t="s">
        <v>718</v>
      </c>
      <c r="B463" s="92"/>
      <c r="C463" s="86">
        <v>0</v>
      </c>
      <c r="D463" s="86">
        <f t="shared" si="14"/>
        <v>0</v>
      </c>
      <c r="E463" s="94">
        <f t="shared" si="15"/>
        <v>0</v>
      </c>
    </row>
    <row r="464" spans="1:5" ht="14.25">
      <c r="A464" s="88" t="s">
        <v>719</v>
      </c>
      <c r="B464" s="92"/>
      <c r="C464" s="86">
        <v>0</v>
      </c>
      <c r="D464" s="86">
        <f t="shared" si="14"/>
        <v>0</v>
      </c>
      <c r="E464" s="94">
        <f t="shared" si="15"/>
        <v>0</v>
      </c>
    </row>
    <row r="465" spans="1:5" ht="14.25">
      <c r="A465" s="88" t="s">
        <v>720</v>
      </c>
      <c r="B465" s="92"/>
      <c r="C465" s="86">
        <v>0</v>
      </c>
      <c r="D465" s="86">
        <f t="shared" si="14"/>
        <v>0</v>
      </c>
      <c r="E465" s="94">
        <f t="shared" si="15"/>
        <v>0</v>
      </c>
    </row>
    <row r="466" spans="1:5" ht="14.25">
      <c r="A466" s="88" t="s">
        <v>721</v>
      </c>
      <c r="B466" s="92"/>
      <c r="C466" s="86">
        <v>0</v>
      </c>
      <c r="D466" s="86">
        <f t="shared" si="14"/>
        <v>0</v>
      </c>
      <c r="E466" s="94">
        <f t="shared" si="15"/>
        <v>0</v>
      </c>
    </row>
    <row r="467" spans="1:5" ht="14.25">
      <c r="A467" s="87" t="s">
        <v>237</v>
      </c>
      <c r="B467" s="92">
        <f>SUM(B468:B472)</f>
        <v>10</v>
      </c>
      <c r="C467" s="86">
        <f>SUM(C468:C472)</f>
        <v>10</v>
      </c>
      <c r="D467" s="86">
        <f t="shared" si="14"/>
        <v>0</v>
      </c>
      <c r="E467" s="94">
        <f t="shared" si="15"/>
        <v>0</v>
      </c>
    </row>
    <row r="468" spans="1:5" ht="14.25">
      <c r="A468" s="88" t="s">
        <v>714</v>
      </c>
      <c r="B468" s="92"/>
      <c r="C468" s="86">
        <v>0</v>
      </c>
      <c r="D468" s="86">
        <f t="shared" si="14"/>
        <v>0</v>
      </c>
      <c r="E468" s="94">
        <f t="shared" si="15"/>
        <v>0</v>
      </c>
    </row>
    <row r="469" spans="1:5" ht="14.25">
      <c r="A469" s="88" t="s">
        <v>722</v>
      </c>
      <c r="B469" s="92">
        <v>10</v>
      </c>
      <c r="C469" s="86">
        <v>10</v>
      </c>
      <c r="D469" s="86">
        <f t="shared" si="14"/>
        <v>0</v>
      </c>
      <c r="E469" s="94">
        <f t="shared" si="15"/>
        <v>0</v>
      </c>
    </row>
    <row r="470" spans="1:5" ht="14.25">
      <c r="A470" s="88" t="s">
        <v>723</v>
      </c>
      <c r="B470" s="92"/>
      <c r="C470" s="86">
        <v>0</v>
      </c>
      <c r="D470" s="86">
        <f t="shared" si="14"/>
        <v>0</v>
      </c>
      <c r="E470" s="94">
        <f t="shared" si="15"/>
        <v>0</v>
      </c>
    </row>
    <row r="471" spans="1:5" ht="14.25">
      <c r="A471" s="88" t="s">
        <v>724</v>
      </c>
      <c r="B471" s="92"/>
      <c r="C471" s="86">
        <v>0</v>
      </c>
      <c r="D471" s="86">
        <f t="shared" si="14"/>
        <v>0</v>
      </c>
      <c r="E471" s="94">
        <f t="shared" si="15"/>
        <v>0</v>
      </c>
    </row>
    <row r="472" spans="1:5" ht="14.25">
      <c r="A472" s="88" t="s">
        <v>725</v>
      </c>
      <c r="B472" s="92"/>
      <c r="C472" s="86">
        <v>0</v>
      </c>
      <c r="D472" s="86">
        <f t="shared" si="14"/>
        <v>0</v>
      </c>
      <c r="E472" s="94">
        <f t="shared" si="15"/>
        <v>0</v>
      </c>
    </row>
    <row r="473" spans="1:5" ht="14.25">
      <c r="A473" s="87" t="s">
        <v>238</v>
      </c>
      <c r="B473" s="92">
        <f>SUM(B474:B478)</f>
        <v>13</v>
      </c>
      <c r="C473" s="86">
        <f>SUM(C474:C478)</f>
        <v>1209</v>
      </c>
      <c r="D473" s="86">
        <f t="shared" si="14"/>
        <v>1196</v>
      </c>
      <c r="E473" s="94">
        <f t="shared" si="15"/>
        <v>9200</v>
      </c>
    </row>
    <row r="474" spans="1:5" ht="14.25">
      <c r="A474" s="88" t="s">
        <v>714</v>
      </c>
      <c r="B474" s="92"/>
      <c r="C474" s="86">
        <v>0</v>
      </c>
      <c r="D474" s="86">
        <f t="shared" si="14"/>
        <v>0</v>
      </c>
      <c r="E474" s="94">
        <f t="shared" si="15"/>
        <v>0</v>
      </c>
    </row>
    <row r="475" spans="1:5" ht="14.25">
      <c r="A475" s="88" t="s">
        <v>726</v>
      </c>
      <c r="B475" s="92"/>
      <c r="C475" s="86">
        <v>0</v>
      </c>
      <c r="D475" s="86">
        <f t="shared" si="14"/>
        <v>0</v>
      </c>
      <c r="E475" s="94">
        <f t="shared" si="15"/>
        <v>0</v>
      </c>
    </row>
    <row r="476" spans="1:5" ht="14.25">
      <c r="A476" s="88" t="s">
        <v>727</v>
      </c>
      <c r="B476" s="92"/>
      <c r="C476" s="86">
        <v>0</v>
      </c>
      <c r="D476" s="86">
        <f t="shared" si="14"/>
        <v>0</v>
      </c>
      <c r="E476" s="94">
        <f t="shared" si="15"/>
        <v>0</v>
      </c>
    </row>
    <row r="477" spans="1:5" ht="14.25">
      <c r="A477" s="88" t="s">
        <v>728</v>
      </c>
      <c r="B477" s="92"/>
      <c r="C477" s="86">
        <v>0</v>
      </c>
      <c r="D477" s="86">
        <f t="shared" si="14"/>
        <v>0</v>
      </c>
      <c r="E477" s="94">
        <f t="shared" si="15"/>
        <v>0</v>
      </c>
    </row>
    <row r="478" spans="1:5" ht="14.25">
      <c r="A478" s="88" t="s">
        <v>729</v>
      </c>
      <c r="B478" s="92">
        <v>13</v>
      </c>
      <c r="C478" s="86">
        <v>1209</v>
      </c>
      <c r="D478" s="86">
        <f t="shared" si="14"/>
        <v>1196</v>
      </c>
      <c r="E478" s="94">
        <f t="shared" si="15"/>
        <v>9200</v>
      </c>
    </row>
    <row r="479" spans="1:5" ht="14.25">
      <c r="A479" s="87" t="s">
        <v>239</v>
      </c>
      <c r="B479" s="92">
        <f>SUM(B480:B483)</f>
        <v>7</v>
      </c>
      <c r="C479" s="86">
        <f>SUM(C480:C483)</f>
        <v>5</v>
      </c>
      <c r="D479" s="86">
        <f t="shared" si="14"/>
        <v>-2</v>
      </c>
      <c r="E479" s="94">
        <f t="shared" si="15"/>
        <v>-28.57142857142857</v>
      </c>
    </row>
    <row r="480" spans="1:5" ht="14.25">
      <c r="A480" s="88" t="s">
        <v>714</v>
      </c>
      <c r="B480" s="92">
        <v>7</v>
      </c>
      <c r="C480" s="86">
        <v>5</v>
      </c>
      <c r="D480" s="86">
        <f t="shared" si="14"/>
        <v>-2</v>
      </c>
      <c r="E480" s="94">
        <f t="shared" si="15"/>
        <v>-28.57142857142857</v>
      </c>
    </row>
    <row r="481" spans="1:5" ht="14.25">
      <c r="A481" s="88" t="s">
        <v>730</v>
      </c>
      <c r="B481" s="92"/>
      <c r="C481" s="86">
        <v>0</v>
      </c>
      <c r="D481" s="86">
        <f t="shared" si="14"/>
        <v>0</v>
      </c>
      <c r="E481" s="94">
        <f t="shared" si="15"/>
        <v>0</v>
      </c>
    </row>
    <row r="482" spans="1:5" ht="14.25">
      <c r="A482" s="88" t="s">
        <v>731</v>
      </c>
      <c r="B482" s="92"/>
      <c r="C482" s="86">
        <v>0</v>
      </c>
      <c r="D482" s="86">
        <f t="shared" si="14"/>
        <v>0</v>
      </c>
      <c r="E482" s="94">
        <f t="shared" si="15"/>
        <v>0</v>
      </c>
    </row>
    <row r="483" spans="1:5" ht="14.25">
      <c r="A483" s="88" t="s">
        <v>732</v>
      </c>
      <c r="B483" s="92"/>
      <c r="C483" s="86">
        <v>0</v>
      </c>
      <c r="D483" s="86">
        <f t="shared" si="14"/>
        <v>0</v>
      </c>
      <c r="E483" s="94">
        <f t="shared" si="15"/>
        <v>0</v>
      </c>
    </row>
    <row r="484" spans="1:5" ht="14.25">
      <c r="A484" s="87" t="s">
        <v>240</v>
      </c>
      <c r="B484" s="92">
        <f>SUM(B485:B488)</f>
        <v>0</v>
      </c>
      <c r="C484" s="86">
        <f>SUM(C485:C488)</f>
        <v>0</v>
      </c>
      <c r="D484" s="86">
        <f t="shared" si="14"/>
        <v>0</v>
      </c>
      <c r="E484" s="94">
        <f t="shared" si="15"/>
        <v>0</v>
      </c>
    </row>
    <row r="485" spans="1:5" ht="14.25">
      <c r="A485" s="88" t="s">
        <v>733</v>
      </c>
      <c r="B485" s="92"/>
      <c r="C485" s="86">
        <v>0</v>
      </c>
      <c r="D485" s="86">
        <f t="shared" si="14"/>
        <v>0</v>
      </c>
      <c r="E485" s="94">
        <f t="shared" si="15"/>
        <v>0</v>
      </c>
    </row>
    <row r="486" spans="1:5" ht="14.25">
      <c r="A486" s="88" t="s">
        <v>734</v>
      </c>
      <c r="B486" s="92"/>
      <c r="C486" s="86">
        <v>0</v>
      </c>
      <c r="D486" s="86">
        <f t="shared" si="14"/>
        <v>0</v>
      </c>
      <c r="E486" s="94">
        <f t="shared" si="15"/>
        <v>0</v>
      </c>
    </row>
    <row r="487" spans="1:5" ht="14.25">
      <c r="A487" s="88" t="s">
        <v>735</v>
      </c>
      <c r="B487" s="92"/>
      <c r="C487" s="86">
        <v>0</v>
      </c>
      <c r="D487" s="86">
        <f t="shared" si="14"/>
        <v>0</v>
      </c>
      <c r="E487" s="94">
        <f t="shared" si="15"/>
        <v>0</v>
      </c>
    </row>
    <row r="488" spans="1:5" ht="14.25">
      <c r="A488" s="88" t="s">
        <v>736</v>
      </c>
      <c r="B488" s="92"/>
      <c r="C488" s="86">
        <v>0</v>
      </c>
      <c r="D488" s="86">
        <f t="shared" si="14"/>
        <v>0</v>
      </c>
      <c r="E488" s="94">
        <f t="shared" si="15"/>
        <v>0</v>
      </c>
    </row>
    <row r="489" spans="1:5" ht="14.25">
      <c r="A489" s="87" t="s">
        <v>241</v>
      </c>
      <c r="B489" s="92">
        <f>SUM(B490:B495)</f>
        <v>69</v>
      </c>
      <c r="C489" s="86">
        <f>SUM(C490:C495)</f>
        <v>50</v>
      </c>
      <c r="D489" s="86">
        <f t="shared" si="14"/>
        <v>-19</v>
      </c>
      <c r="E489" s="94">
        <f t="shared" si="15"/>
        <v>-27.536231884057973</v>
      </c>
    </row>
    <row r="490" spans="1:5" ht="14.25">
      <c r="A490" s="88" t="s">
        <v>714</v>
      </c>
      <c r="B490" s="92"/>
      <c r="C490" s="86">
        <v>0</v>
      </c>
      <c r="D490" s="86">
        <f t="shared" si="14"/>
        <v>0</v>
      </c>
      <c r="E490" s="94">
        <f t="shared" si="15"/>
        <v>0</v>
      </c>
    </row>
    <row r="491" spans="1:5" ht="14.25">
      <c r="A491" s="88" t="s">
        <v>737</v>
      </c>
      <c r="B491" s="92">
        <v>22</v>
      </c>
      <c r="C491" s="86">
        <v>22</v>
      </c>
      <c r="D491" s="86">
        <f t="shared" si="14"/>
        <v>0</v>
      </c>
      <c r="E491" s="94">
        <f t="shared" si="15"/>
        <v>0</v>
      </c>
    </row>
    <row r="492" spans="1:5" ht="14.25">
      <c r="A492" s="88" t="s">
        <v>738</v>
      </c>
      <c r="B492" s="92"/>
      <c r="C492" s="86">
        <v>0</v>
      </c>
      <c r="D492" s="86">
        <f t="shared" si="14"/>
        <v>0</v>
      </c>
      <c r="E492" s="94">
        <f t="shared" si="15"/>
        <v>0</v>
      </c>
    </row>
    <row r="493" spans="1:5" ht="14.25">
      <c r="A493" s="88" t="s">
        <v>739</v>
      </c>
      <c r="B493" s="92"/>
      <c r="C493" s="86">
        <v>0</v>
      </c>
      <c r="D493" s="86">
        <f t="shared" si="14"/>
        <v>0</v>
      </c>
      <c r="E493" s="94">
        <f t="shared" si="15"/>
        <v>0</v>
      </c>
    </row>
    <row r="494" spans="1:5" ht="14.25">
      <c r="A494" s="88" t="s">
        <v>740</v>
      </c>
      <c r="B494" s="92"/>
      <c r="C494" s="86">
        <v>0</v>
      </c>
      <c r="D494" s="86">
        <f t="shared" si="14"/>
        <v>0</v>
      </c>
      <c r="E494" s="94">
        <f t="shared" si="15"/>
        <v>0</v>
      </c>
    </row>
    <row r="495" spans="1:5" ht="14.25">
      <c r="A495" s="88" t="s">
        <v>741</v>
      </c>
      <c r="B495" s="92">
        <v>47</v>
      </c>
      <c r="C495" s="86">
        <v>28</v>
      </c>
      <c r="D495" s="86">
        <f t="shared" si="14"/>
        <v>-19</v>
      </c>
      <c r="E495" s="94">
        <f t="shared" si="15"/>
        <v>-40.42553191489361</v>
      </c>
    </row>
    <row r="496" spans="1:5" ht="14.25">
      <c r="A496" s="87" t="s">
        <v>242</v>
      </c>
      <c r="B496" s="92">
        <f>SUM(B497:B499)</f>
        <v>0</v>
      </c>
      <c r="C496" s="86">
        <f>SUM(C497:C499)</f>
        <v>0</v>
      </c>
      <c r="D496" s="86">
        <f t="shared" si="14"/>
        <v>0</v>
      </c>
      <c r="E496" s="94">
        <f t="shared" si="15"/>
        <v>0</v>
      </c>
    </row>
    <row r="497" spans="1:5" ht="14.25">
      <c r="A497" s="88" t="s">
        <v>742</v>
      </c>
      <c r="B497" s="92"/>
      <c r="C497" s="86">
        <v>0</v>
      </c>
      <c r="D497" s="86">
        <f t="shared" si="14"/>
        <v>0</v>
      </c>
      <c r="E497" s="94">
        <f t="shared" si="15"/>
        <v>0</v>
      </c>
    </row>
    <row r="498" spans="1:5" ht="14.25">
      <c r="A498" s="88" t="s">
        <v>743</v>
      </c>
      <c r="B498" s="92"/>
      <c r="C498" s="86">
        <v>0</v>
      </c>
      <c r="D498" s="86">
        <f t="shared" si="14"/>
        <v>0</v>
      </c>
      <c r="E498" s="94">
        <f t="shared" si="15"/>
        <v>0</v>
      </c>
    </row>
    <row r="499" spans="1:5" ht="14.25">
      <c r="A499" s="88" t="s">
        <v>744</v>
      </c>
      <c r="B499" s="92"/>
      <c r="C499" s="86">
        <v>0</v>
      </c>
      <c r="D499" s="86">
        <f t="shared" si="14"/>
        <v>0</v>
      </c>
      <c r="E499" s="94">
        <f t="shared" si="15"/>
        <v>0</v>
      </c>
    </row>
    <row r="500" spans="1:5" ht="14.25">
      <c r="A500" s="87" t="s">
        <v>243</v>
      </c>
      <c r="B500" s="92">
        <f>B501+B502</f>
        <v>0</v>
      </c>
      <c r="C500" s="86">
        <f>C501+C502</f>
        <v>0</v>
      </c>
      <c r="D500" s="86">
        <f t="shared" si="14"/>
        <v>0</v>
      </c>
      <c r="E500" s="94">
        <f t="shared" si="15"/>
        <v>0</v>
      </c>
    </row>
    <row r="501" spans="1:5" ht="14.25">
      <c r="A501" s="88" t="s">
        <v>745</v>
      </c>
      <c r="B501" s="92"/>
      <c r="C501" s="86">
        <v>0</v>
      </c>
      <c r="D501" s="86">
        <f t="shared" si="14"/>
        <v>0</v>
      </c>
      <c r="E501" s="94">
        <f t="shared" si="15"/>
        <v>0</v>
      </c>
    </row>
    <row r="502" spans="1:5" ht="14.25">
      <c r="A502" s="88" t="s">
        <v>746</v>
      </c>
      <c r="B502" s="92"/>
      <c r="C502" s="86">
        <v>0</v>
      </c>
      <c r="D502" s="86">
        <f t="shared" si="14"/>
        <v>0</v>
      </c>
      <c r="E502" s="94">
        <f t="shared" si="15"/>
        <v>0</v>
      </c>
    </row>
    <row r="503" spans="1:5" ht="14.25">
      <c r="A503" s="87" t="s">
        <v>747</v>
      </c>
      <c r="B503" s="92">
        <f>SUM(B504:B507)</f>
        <v>38</v>
      </c>
      <c r="C503" s="86">
        <f>SUM(C504:C507)</f>
        <v>29</v>
      </c>
      <c r="D503" s="86">
        <f t="shared" si="14"/>
        <v>-9</v>
      </c>
      <c r="E503" s="94">
        <f t="shared" si="15"/>
        <v>-23.684210526315788</v>
      </c>
    </row>
    <row r="504" spans="1:5" ht="14.25">
      <c r="A504" s="88" t="s">
        <v>748</v>
      </c>
      <c r="B504" s="92"/>
      <c r="C504" s="86">
        <v>0</v>
      </c>
      <c r="D504" s="86">
        <f t="shared" si="14"/>
        <v>0</v>
      </c>
      <c r="E504" s="94">
        <f t="shared" si="15"/>
        <v>0</v>
      </c>
    </row>
    <row r="505" spans="1:5" ht="14.25">
      <c r="A505" s="88" t="s">
        <v>749</v>
      </c>
      <c r="B505" s="92"/>
      <c r="C505" s="86">
        <v>0</v>
      </c>
      <c r="D505" s="86">
        <f t="shared" si="14"/>
        <v>0</v>
      </c>
      <c r="E505" s="94">
        <f t="shared" si="15"/>
        <v>0</v>
      </c>
    </row>
    <row r="506" spans="1:5" ht="14.25">
      <c r="A506" s="88" t="s">
        <v>750</v>
      </c>
      <c r="B506" s="92"/>
      <c r="C506" s="86">
        <v>0</v>
      </c>
      <c r="D506" s="86">
        <f t="shared" si="14"/>
        <v>0</v>
      </c>
      <c r="E506" s="94">
        <f t="shared" si="15"/>
        <v>0</v>
      </c>
    </row>
    <row r="507" spans="1:5" ht="14.25">
      <c r="A507" s="88" t="s">
        <v>751</v>
      </c>
      <c r="B507" s="92">
        <v>38</v>
      </c>
      <c r="C507" s="86">
        <v>29</v>
      </c>
      <c r="D507" s="86">
        <f t="shared" si="14"/>
        <v>-9</v>
      </c>
      <c r="E507" s="94">
        <f t="shared" si="15"/>
        <v>-23.684210526315788</v>
      </c>
    </row>
    <row r="508" spans="1:5" ht="14.25">
      <c r="A508" s="87" t="s">
        <v>752</v>
      </c>
      <c r="B508" s="92">
        <f>SUM(B509,B525,B533,B544,B553,B560)</f>
        <v>4170</v>
      </c>
      <c r="C508" s="86">
        <f>SUM(C509,C525,C533,C544,C553,C560)</f>
        <v>2554</v>
      </c>
      <c r="D508" s="86">
        <f t="shared" si="14"/>
        <v>-1616</v>
      </c>
      <c r="E508" s="94">
        <f t="shared" si="15"/>
        <v>-38.752997601918466</v>
      </c>
    </row>
    <row r="509" spans="1:5" ht="14.25">
      <c r="A509" s="87" t="s">
        <v>753</v>
      </c>
      <c r="B509" s="92">
        <f>SUM(B510:B524)</f>
        <v>1236</v>
      </c>
      <c r="C509" s="86">
        <f>SUM(C510:C524)</f>
        <v>1246</v>
      </c>
      <c r="D509" s="86">
        <f t="shared" si="14"/>
        <v>10</v>
      </c>
      <c r="E509" s="94">
        <f t="shared" si="15"/>
        <v>0.8090614886731391</v>
      </c>
    </row>
    <row r="510" spans="1:5" ht="14.25">
      <c r="A510" s="88" t="s">
        <v>473</v>
      </c>
      <c r="B510" s="92">
        <v>99</v>
      </c>
      <c r="C510" s="86">
        <v>202</v>
      </c>
      <c r="D510" s="86">
        <f t="shared" si="14"/>
        <v>103</v>
      </c>
      <c r="E510" s="94">
        <f t="shared" si="15"/>
        <v>104.04040404040404</v>
      </c>
    </row>
    <row r="511" spans="1:5" ht="14.25">
      <c r="A511" s="88" t="s">
        <v>474</v>
      </c>
      <c r="B511" s="92">
        <v>10</v>
      </c>
      <c r="C511" s="86">
        <v>21</v>
      </c>
      <c r="D511" s="86">
        <f t="shared" si="14"/>
        <v>11</v>
      </c>
      <c r="E511" s="94">
        <f t="shared" si="15"/>
        <v>110.00000000000001</v>
      </c>
    </row>
    <row r="512" spans="1:5" ht="14.25">
      <c r="A512" s="88" t="s">
        <v>475</v>
      </c>
      <c r="B512" s="92"/>
      <c r="C512" s="86">
        <v>0</v>
      </c>
      <c r="D512" s="86">
        <f t="shared" si="14"/>
        <v>0</v>
      </c>
      <c r="E512" s="94">
        <f t="shared" si="15"/>
        <v>0</v>
      </c>
    </row>
    <row r="513" spans="1:5" ht="14.25">
      <c r="A513" s="88" t="s">
        <v>754</v>
      </c>
      <c r="B513" s="92">
        <v>89</v>
      </c>
      <c r="C513" s="86">
        <v>98</v>
      </c>
      <c r="D513" s="86">
        <f t="shared" si="14"/>
        <v>9</v>
      </c>
      <c r="E513" s="94">
        <f t="shared" si="15"/>
        <v>10.112359550561797</v>
      </c>
    </row>
    <row r="514" spans="1:5" ht="14.25">
      <c r="A514" s="88" t="s">
        <v>755</v>
      </c>
      <c r="B514" s="92">
        <v>13</v>
      </c>
      <c r="C514" s="86">
        <v>0</v>
      </c>
      <c r="D514" s="86">
        <f t="shared" si="14"/>
        <v>-13</v>
      </c>
      <c r="E514" s="94">
        <f t="shared" si="15"/>
        <v>-100</v>
      </c>
    </row>
    <row r="515" spans="1:5" ht="14.25">
      <c r="A515" s="88" t="s">
        <v>756</v>
      </c>
      <c r="B515" s="92"/>
      <c r="C515" s="86">
        <v>0</v>
      </c>
      <c r="D515" s="86">
        <f t="shared" si="14"/>
        <v>0</v>
      </c>
      <c r="E515" s="94">
        <f t="shared" si="15"/>
        <v>0</v>
      </c>
    </row>
    <row r="516" spans="1:5" ht="14.25">
      <c r="A516" s="88" t="s">
        <v>757</v>
      </c>
      <c r="B516" s="92"/>
      <c r="C516" s="86">
        <v>0</v>
      </c>
      <c r="D516" s="86">
        <f aca="true" t="shared" si="16" ref="D516:D579">C516-B516</f>
        <v>0</v>
      </c>
      <c r="E516" s="94">
        <f aca="true" t="shared" si="17" ref="E516:E579">IF(B516=0,0,D516/B516*100)</f>
        <v>0</v>
      </c>
    </row>
    <row r="517" spans="1:5" ht="14.25">
      <c r="A517" s="88" t="s">
        <v>758</v>
      </c>
      <c r="B517" s="92"/>
      <c r="C517" s="86">
        <v>0</v>
      </c>
      <c r="D517" s="86">
        <f t="shared" si="16"/>
        <v>0</v>
      </c>
      <c r="E517" s="94">
        <f t="shared" si="17"/>
        <v>0</v>
      </c>
    </row>
    <row r="518" spans="1:5" ht="14.25">
      <c r="A518" s="88" t="s">
        <v>759</v>
      </c>
      <c r="B518" s="92">
        <v>624</v>
      </c>
      <c r="C518" s="86">
        <v>491</v>
      </c>
      <c r="D518" s="86">
        <f t="shared" si="16"/>
        <v>-133</v>
      </c>
      <c r="E518" s="94">
        <f t="shared" si="17"/>
        <v>-21.314102564102562</v>
      </c>
    </row>
    <row r="519" spans="1:5" ht="14.25">
      <c r="A519" s="88" t="s">
        <v>760</v>
      </c>
      <c r="B519" s="92"/>
      <c r="C519" s="86">
        <v>0</v>
      </c>
      <c r="D519" s="86">
        <f t="shared" si="16"/>
        <v>0</v>
      </c>
      <c r="E519" s="94">
        <f t="shared" si="17"/>
        <v>0</v>
      </c>
    </row>
    <row r="520" spans="1:5" ht="14.25">
      <c r="A520" s="88" t="s">
        <v>761</v>
      </c>
      <c r="B520" s="92"/>
      <c r="C520" s="86">
        <v>0</v>
      </c>
      <c r="D520" s="86">
        <f t="shared" si="16"/>
        <v>0</v>
      </c>
      <c r="E520" s="94">
        <f t="shared" si="17"/>
        <v>0</v>
      </c>
    </row>
    <row r="521" spans="1:5" ht="14.25">
      <c r="A521" s="88" t="s">
        <v>762</v>
      </c>
      <c r="B521" s="92">
        <v>123</v>
      </c>
      <c r="C521" s="86">
        <v>196</v>
      </c>
      <c r="D521" s="86">
        <f t="shared" si="16"/>
        <v>73</v>
      </c>
      <c r="E521" s="94">
        <f t="shared" si="17"/>
        <v>59.34959349593496</v>
      </c>
    </row>
    <row r="522" spans="1:5" ht="14.25">
      <c r="A522" s="88" t="s">
        <v>763</v>
      </c>
      <c r="B522" s="92"/>
      <c r="C522" s="86">
        <v>49</v>
      </c>
      <c r="D522" s="86">
        <f t="shared" si="16"/>
        <v>49</v>
      </c>
      <c r="E522" s="94">
        <f t="shared" si="17"/>
        <v>0</v>
      </c>
    </row>
    <row r="523" spans="1:5" ht="14.25">
      <c r="A523" s="88" t="s">
        <v>764</v>
      </c>
      <c r="B523" s="92"/>
      <c r="C523" s="86">
        <v>44</v>
      </c>
      <c r="D523" s="86">
        <f t="shared" si="16"/>
        <v>44</v>
      </c>
      <c r="E523" s="94">
        <f t="shared" si="17"/>
        <v>0</v>
      </c>
    </row>
    <row r="524" spans="1:5" ht="14.25">
      <c r="A524" s="88" t="s">
        <v>765</v>
      </c>
      <c r="B524" s="92">
        <v>278</v>
      </c>
      <c r="C524" s="86">
        <v>145</v>
      </c>
      <c r="D524" s="86">
        <f t="shared" si="16"/>
        <v>-133</v>
      </c>
      <c r="E524" s="94">
        <f t="shared" si="17"/>
        <v>-47.84172661870504</v>
      </c>
    </row>
    <row r="525" spans="1:5" ht="14.25">
      <c r="A525" s="87" t="s">
        <v>244</v>
      </c>
      <c r="B525" s="92">
        <f>SUM(B526:B532)</f>
        <v>928</v>
      </c>
      <c r="C525" s="86">
        <f>SUM(C526:C532)</f>
        <v>10</v>
      </c>
      <c r="D525" s="86">
        <f t="shared" si="16"/>
        <v>-918</v>
      </c>
      <c r="E525" s="94">
        <f t="shared" si="17"/>
        <v>-98.92241379310344</v>
      </c>
    </row>
    <row r="526" spans="1:5" ht="14.25">
      <c r="A526" s="88" t="s">
        <v>473</v>
      </c>
      <c r="B526" s="92"/>
      <c r="C526" s="86">
        <v>0</v>
      </c>
      <c r="D526" s="86">
        <f t="shared" si="16"/>
        <v>0</v>
      </c>
      <c r="E526" s="94">
        <f t="shared" si="17"/>
        <v>0</v>
      </c>
    </row>
    <row r="527" spans="1:5" ht="14.25">
      <c r="A527" s="88" t="s">
        <v>474</v>
      </c>
      <c r="B527" s="92"/>
      <c r="C527" s="86">
        <v>0</v>
      </c>
      <c r="D527" s="86">
        <f t="shared" si="16"/>
        <v>0</v>
      </c>
      <c r="E527" s="94">
        <f t="shared" si="17"/>
        <v>0</v>
      </c>
    </row>
    <row r="528" spans="1:5" ht="14.25">
      <c r="A528" s="88" t="s">
        <v>475</v>
      </c>
      <c r="B528" s="92"/>
      <c r="C528" s="86">
        <v>0</v>
      </c>
      <c r="D528" s="86">
        <f t="shared" si="16"/>
        <v>0</v>
      </c>
      <c r="E528" s="94">
        <f t="shared" si="17"/>
        <v>0</v>
      </c>
    </row>
    <row r="529" spans="1:5" ht="14.25">
      <c r="A529" s="88" t="s">
        <v>766</v>
      </c>
      <c r="B529" s="92">
        <v>872</v>
      </c>
      <c r="C529" s="86">
        <v>0</v>
      </c>
      <c r="D529" s="86">
        <f t="shared" si="16"/>
        <v>-872</v>
      </c>
      <c r="E529" s="94">
        <f t="shared" si="17"/>
        <v>-100</v>
      </c>
    </row>
    <row r="530" spans="1:5" ht="14.25">
      <c r="A530" s="88" t="s">
        <v>767</v>
      </c>
      <c r="B530" s="92">
        <v>10</v>
      </c>
      <c r="C530" s="86">
        <v>0</v>
      </c>
      <c r="D530" s="86">
        <f t="shared" si="16"/>
        <v>-10</v>
      </c>
      <c r="E530" s="94">
        <f t="shared" si="17"/>
        <v>-100</v>
      </c>
    </row>
    <row r="531" spans="1:5" ht="14.25">
      <c r="A531" s="88" t="s">
        <v>768</v>
      </c>
      <c r="B531" s="92">
        <v>35</v>
      </c>
      <c r="C531" s="86">
        <v>0</v>
      </c>
      <c r="D531" s="86">
        <f t="shared" si="16"/>
        <v>-35</v>
      </c>
      <c r="E531" s="94">
        <f t="shared" si="17"/>
        <v>-100</v>
      </c>
    </row>
    <row r="532" spans="1:5" ht="14.25">
      <c r="A532" s="88" t="s">
        <v>769</v>
      </c>
      <c r="B532" s="92">
        <v>11</v>
      </c>
      <c r="C532" s="86">
        <v>10</v>
      </c>
      <c r="D532" s="86">
        <f t="shared" si="16"/>
        <v>-1</v>
      </c>
      <c r="E532" s="94">
        <f t="shared" si="17"/>
        <v>-9.090909090909092</v>
      </c>
    </row>
    <row r="533" spans="1:5" ht="14.25">
      <c r="A533" s="87" t="s">
        <v>245</v>
      </c>
      <c r="B533" s="92">
        <f>SUM(B534:B543)</f>
        <v>259</v>
      </c>
      <c r="C533" s="86">
        <f>SUM(C534:C543)</f>
        <v>352</v>
      </c>
      <c r="D533" s="86">
        <f t="shared" si="16"/>
        <v>93</v>
      </c>
      <c r="E533" s="94">
        <f t="shared" si="17"/>
        <v>35.907335907335906</v>
      </c>
    </row>
    <row r="534" spans="1:5" ht="14.25">
      <c r="A534" s="88" t="s">
        <v>473</v>
      </c>
      <c r="B534" s="92"/>
      <c r="C534" s="86">
        <v>0</v>
      </c>
      <c r="D534" s="86">
        <f t="shared" si="16"/>
        <v>0</v>
      </c>
      <c r="E534" s="94">
        <f t="shared" si="17"/>
        <v>0</v>
      </c>
    </row>
    <row r="535" spans="1:5" ht="14.25">
      <c r="A535" s="88" t="s">
        <v>474</v>
      </c>
      <c r="B535" s="92"/>
      <c r="C535" s="86">
        <v>0</v>
      </c>
      <c r="D535" s="86">
        <f t="shared" si="16"/>
        <v>0</v>
      </c>
      <c r="E535" s="94">
        <f t="shared" si="17"/>
        <v>0</v>
      </c>
    </row>
    <row r="536" spans="1:5" ht="14.25">
      <c r="A536" s="88" t="s">
        <v>475</v>
      </c>
      <c r="B536" s="92"/>
      <c r="C536" s="86">
        <v>0</v>
      </c>
      <c r="D536" s="86">
        <f t="shared" si="16"/>
        <v>0</v>
      </c>
      <c r="E536" s="94">
        <f t="shared" si="17"/>
        <v>0</v>
      </c>
    </row>
    <row r="537" spans="1:5" ht="14.25">
      <c r="A537" s="88" t="s">
        <v>770</v>
      </c>
      <c r="B537" s="92"/>
      <c r="C537" s="86">
        <v>0</v>
      </c>
      <c r="D537" s="86">
        <f t="shared" si="16"/>
        <v>0</v>
      </c>
      <c r="E537" s="94">
        <f t="shared" si="17"/>
        <v>0</v>
      </c>
    </row>
    <row r="538" spans="1:5" ht="14.25">
      <c r="A538" s="88" t="s">
        <v>771</v>
      </c>
      <c r="B538" s="92">
        <v>36</v>
      </c>
      <c r="C538" s="86">
        <v>6</v>
      </c>
      <c r="D538" s="86">
        <f t="shared" si="16"/>
        <v>-30</v>
      </c>
      <c r="E538" s="94">
        <f t="shared" si="17"/>
        <v>-83.33333333333334</v>
      </c>
    </row>
    <row r="539" spans="1:5" ht="14.25">
      <c r="A539" s="88" t="s">
        <v>772</v>
      </c>
      <c r="B539" s="92"/>
      <c r="C539" s="86">
        <v>0</v>
      </c>
      <c r="D539" s="86">
        <f t="shared" si="16"/>
        <v>0</v>
      </c>
      <c r="E539" s="94">
        <f t="shared" si="17"/>
        <v>0</v>
      </c>
    </row>
    <row r="540" spans="1:5" ht="14.25">
      <c r="A540" s="88" t="s">
        <v>773</v>
      </c>
      <c r="B540" s="92">
        <v>188</v>
      </c>
      <c r="C540" s="86">
        <v>208</v>
      </c>
      <c r="D540" s="86">
        <f t="shared" si="16"/>
        <v>20</v>
      </c>
      <c r="E540" s="94">
        <f t="shared" si="17"/>
        <v>10.638297872340425</v>
      </c>
    </row>
    <row r="541" spans="1:5" ht="14.25">
      <c r="A541" s="88" t="s">
        <v>774</v>
      </c>
      <c r="B541" s="92">
        <v>35</v>
      </c>
      <c r="C541" s="86">
        <v>49</v>
      </c>
      <c r="D541" s="86">
        <f t="shared" si="16"/>
        <v>14</v>
      </c>
      <c r="E541" s="94">
        <f t="shared" si="17"/>
        <v>40</v>
      </c>
    </row>
    <row r="542" spans="1:5" ht="14.25">
      <c r="A542" s="88" t="s">
        <v>775</v>
      </c>
      <c r="B542" s="92"/>
      <c r="C542" s="86">
        <v>0</v>
      </c>
      <c r="D542" s="86">
        <f t="shared" si="16"/>
        <v>0</v>
      </c>
      <c r="E542" s="94">
        <f t="shared" si="17"/>
        <v>0</v>
      </c>
    </row>
    <row r="543" spans="1:5" ht="14.25">
      <c r="A543" s="88" t="s">
        <v>776</v>
      </c>
      <c r="B543" s="92"/>
      <c r="C543" s="86">
        <v>89</v>
      </c>
      <c r="D543" s="86">
        <f t="shared" si="16"/>
        <v>89</v>
      </c>
      <c r="E543" s="94">
        <f t="shared" si="17"/>
        <v>0</v>
      </c>
    </row>
    <row r="544" spans="1:5" ht="14.25">
      <c r="A544" s="89" t="s">
        <v>777</v>
      </c>
      <c r="B544" s="92">
        <f>SUM(B545:B552)</f>
        <v>315</v>
      </c>
      <c r="C544" s="86">
        <f>SUM(C545:C552)</f>
        <v>93</v>
      </c>
      <c r="D544" s="86">
        <f t="shared" si="16"/>
        <v>-222</v>
      </c>
      <c r="E544" s="94">
        <f t="shared" si="17"/>
        <v>-70.47619047619048</v>
      </c>
    </row>
    <row r="545" spans="1:5" ht="14.25">
      <c r="A545" s="90" t="s">
        <v>473</v>
      </c>
      <c r="B545" s="92"/>
      <c r="C545" s="86">
        <v>0</v>
      </c>
      <c r="D545" s="86">
        <f t="shared" si="16"/>
        <v>0</v>
      </c>
      <c r="E545" s="94">
        <f t="shared" si="17"/>
        <v>0</v>
      </c>
    </row>
    <row r="546" spans="1:5" ht="14.25">
      <c r="A546" s="90" t="s">
        <v>474</v>
      </c>
      <c r="B546" s="92">
        <v>72</v>
      </c>
      <c r="C546" s="86">
        <v>0</v>
      </c>
      <c r="D546" s="86">
        <f t="shared" si="16"/>
        <v>-72</v>
      </c>
      <c r="E546" s="94">
        <f t="shared" si="17"/>
        <v>-100</v>
      </c>
    </row>
    <row r="547" spans="1:5" ht="14.25">
      <c r="A547" s="90" t="s">
        <v>475</v>
      </c>
      <c r="B547" s="92"/>
      <c r="C547" s="86">
        <v>0</v>
      </c>
      <c r="D547" s="86">
        <f t="shared" si="16"/>
        <v>0</v>
      </c>
      <c r="E547" s="94">
        <f t="shared" si="17"/>
        <v>0</v>
      </c>
    </row>
    <row r="548" spans="1:5" ht="14.25">
      <c r="A548" s="90" t="s">
        <v>778</v>
      </c>
      <c r="B548" s="92"/>
      <c r="C548" s="86">
        <v>0</v>
      </c>
      <c r="D548" s="86">
        <f t="shared" si="16"/>
        <v>0</v>
      </c>
      <c r="E548" s="94">
        <f t="shared" si="17"/>
        <v>0</v>
      </c>
    </row>
    <row r="549" spans="1:5" ht="14.25">
      <c r="A549" s="90" t="s">
        <v>779</v>
      </c>
      <c r="B549" s="92"/>
      <c r="C549" s="86">
        <v>0</v>
      </c>
      <c r="D549" s="86">
        <f t="shared" si="16"/>
        <v>0</v>
      </c>
      <c r="E549" s="94">
        <f t="shared" si="17"/>
        <v>0</v>
      </c>
    </row>
    <row r="550" spans="1:5" ht="14.25">
      <c r="A550" s="90" t="s">
        <v>780</v>
      </c>
      <c r="B550" s="92"/>
      <c r="C550" s="86">
        <v>0</v>
      </c>
      <c r="D550" s="86">
        <f t="shared" si="16"/>
        <v>0</v>
      </c>
      <c r="E550" s="94">
        <f t="shared" si="17"/>
        <v>0</v>
      </c>
    </row>
    <row r="551" spans="1:5" ht="14.25">
      <c r="A551" s="90" t="s">
        <v>781</v>
      </c>
      <c r="B551" s="92"/>
      <c r="C551" s="86">
        <v>0</v>
      </c>
      <c r="D551" s="86">
        <f t="shared" si="16"/>
        <v>0</v>
      </c>
      <c r="E551" s="94">
        <f t="shared" si="17"/>
        <v>0</v>
      </c>
    </row>
    <row r="552" spans="1:5" ht="14.25">
      <c r="A552" s="90" t="s">
        <v>782</v>
      </c>
      <c r="B552" s="92">
        <v>243</v>
      </c>
      <c r="C552" s="86">
        <v>93</v>
      </c>
      <c r="D552" s="86">
        <f t="shared" si="16"/>
        <v>-150</v>
      </c>
      <c r="E552" s="94">
        <f t="shared" si="17"/>
        <v>-61.72839506172839</v>
      </c>
    </row>
    <row r="553" spans="1:5" ht="14.25">
      <c r="A553" s="89" t="s">
        <v>783</v>
      </c>
      <c r="B553" s="92">
        <f>SUM(B554:B559)</f>
        <v>314</v>
      </c>
      <c r="C553" s="86">
        <f>SUM(C554:C559)</f>
        <v>570</v>
      </c>
      <c r="D553" s="86">
        <f t="shared" si="16"/>
        <v>256</v>
      </c>
      <c r="E553" s="94">
        <f t="shared" si="17"/>
        <v>81.52866242038218</v>
      </c>
    </row>
    <row r="554" spans="1:5" ht="14.25">
      <c r="A554" s="90" t="s">
        <v>473</v>
      </c>
      <c r="B554" s="92"/>
      <c r="C554" s="86">
        <v>0</v>
      </c>
      <c r="D554" s="86">
        <f t="shared" si="16"/>
        <v>0</v>
      </c>
      <c r="E554" s="94">
        <f t="shared" si="17"/>
        <v>0</v>
      </c>
    </row>
    <row r="555" spans="1:5" ht="14.25">
      <c r="A555" s="90" t="s">
        <v>474</v>
      </c>
      <c r="B555" s="92"/>
      <c r="C555" s="86">
        <v>0</v>
      </c>
      <c r="D555" s="86">
        <f t="shared" si="16"/>
        <v>0</v>
      </c>
      <c r="E555" s="94">
        <f t="shared" si="17"/>
        <v>0</v>
      </c>
    </row>
    <row r="556" spans="1:5" ht="14.25">
      <c r="A556" s="90" t="s">
        <v>475</v>
      </c>
      <c r="B556" s="92"/>
      <c r="C556" s="86">
        <v>0</v>
      </c>
      <c r="D556" s="86">
        <f t="shared" si="16"/>
        <v>0</v>
      </c>
      <c r="E556" s="94">
        <f t="shared" si="17"/>
        <v>0</v>
      </c>
    </row>
    <row r="557" spans="1:5" ht="14.25">
      <c r="A557" s="90" t="s">
        <v>784</v>
      </c>
      <c r="B557" s="92">
        <v>223</v>
      </c>
      <c r="C557" s="86">
        <v>317</v>
      </c>
      <c r="D557" s="86">
        <f t="shared" si="16"/>
        <v>94</v>
      </c>
      <c r="E557" s="94">
        <f t="shared" si="17"/>
        <v>42.152466367713004</v>
      </c>
    </row>
    <row r="558" spans="1:5" ht="14.25">
      <c r="A558" s="90" t="s">
        <v>785</v>
      </c>
      <c r="B558" s="92">
        <v>91</v>
      </c>
      <c r="C558" s="86">
        <v>253</v>
      </c>
      <c r="D558" s="86">
        <f t="shared" si="16"/>
        <v>162</v>
      </c>
      <c r="E558" s="94">
        <f t="shared" si="17"/>
        <v>178.02197802197801</v>
      </c>
    </row>
    <row r="559" spans="1:5" ht="14.25">
      <c r="A559" s="90" t="s">
        <v>786</v>
      </c>
      <c r="B559" s="92"/>
      <c r="C559" s="86">
        <v>0</v>
      </c>
      <c r="D559" s="86">
        <f t="shared" si="16"/>
        <v>0</v>
      </c>
      <c r="E559" s="94">
        <f t="shared" si="17"/>
        <v>0</v>
      </c>
    </row>
    <row r="560" spans="1:5" ht="14.25">
      <c r="A560" s="87" t="s">
        <v>787</v>
      </c>
      <c r="B560" s="92">
        <f>SUM(B561:B563)</f>
        <v>1118</v>
      </c>
      <c r="C560" s="86">
        <f>SUM(C561:C563)</f>
        <v>283</v>
      </c>
      <c r="D560" s="86">
        <f t="shared" si="16"/>
        <v>-835</v>
      </c>
      <c r="E560" s="94">
        <f t="shared" si="17"/>
        <v>-74.68694096601072</v>
      </c>
    </row>
    <row r="561" spans="1:5" ht="14.25">
      <c r="A561" s="88" t="s">
        <v>788</v>
      </c>
      <c r="B561" s="92"/>
      <c r="C561" s="86">
        <v>60</v>
      </c>
      <c r="D561" s="86">
        <f t="shared" si="16"/>
        <v>60</v>
      </c>
      <c r="E561" s="94">
        <f t="shared" si="17"/>
        <v>0</v>
      </c>
    </row>
    <row r="562" spans="1:5" ht="14.25">
      <c r="A562" s="88" t="s">
        <v>789</v>
      </c>
      <c r="B562" s="92"/>
      <c r="C562" s="86">
        <v>0</v>
      </c>
      <c r="D562" s="86">
        <f t="shared" si="16"/>
        <v>0</v>
      </c>
      <c r="E562" s="94">
        <f t="shared" si="17"/>
        <v>0</v>
      </c>
    </row>
    <row r="563" spans="1:5" ht="14.25">
      <c r="A563" s="88" t="s">
        <v>790</v>
      </c>
      <c r="B563" s="92">
        <v>1118</v>
      </c>
      <c r="C563" s="86">
        <v>223</v>
      </c>
      <c r="D563" s="86">
        <f t="shared" si="16"/>
        <v>-895</v>
      </c>
      <c r="E563" s="94">
        <f t="shared" si="17"/>
        <v>-80.05366726296958</v>
      </c>
    </row>
    <row r="564" spans="1:5" ht="14.25">
      <c r="A564" s="87" t="s">
        <v>246</v>
      </c>
      <c r="B564" s="92">
        <f>SUM(B565,B579,B587,B589,B598,B602,B612,B620,B627,B634,B643,B648,B651,B654,B657,B660,B663,B667,B672,B680)</f>
        <v>41064</v>
      </c>
      <c r="C564" s="86">
        <f>SUM(C565,C579,C587,C589,C598,C602,C612,C620,C627,C634,C643,C648,C651,C654,C657,C660,C663,C667,C672,C680)</f>
        <v>41856</v>
      </c>
      <c r="D564" s="86">
        <f t="shared" si="16"/>
        <v>792</v>
      </c>
      <c r="E564" s="94">
        <f t="shared" si="17"/>
        <v>1.928696668614845</v>
      </c>
    </row>
    <row r="565" spans="1:5" ht="14.25">
      <c r="A565" s="87" t="s">
        <v>247</v>
      </c>
      <c r="B565" s="92">
        <f>SUM(B566:B578)</f>
        <v>2380</v>
      </c>
      <c r="C565" s="86">
        <f>SUM(C566:C578)</f>
        <v>2295</v>
      </c>
      <c r="D565" s="86">
        <f t="shared" si="16"/>
        <v>-85</v>
      </c>
      <c r="E565" s="94">
        <f t="shared" si="17"/>
        <v>-3.571428571428571</v>
      </c>
    </row>
    <row r="566" spans="1:5" ht="14.25">
      <c r="A566" s="88" t="s">
        <v>473</v>
      </c>
      <c r="B566" s="92"/>
      <c r="C566" s="86">
        <v>0</v>
      </c>
      <c r="D566" s="86">
        <f t="shared" si="16"/>
        <v>0</v>
      </c>
      <c r="E566" s="94">
        <f t="shared" si="17"/>
        <v>0</v>
      </c>
    </row>
    <row r="567" spans="1:5" ht="14.25">
      <c r="A567" s="88" t="s">
        <v>474</v>
      </c>
      <c r="B567" s="92">
        <v>1</v>
      </c>
      <c r="C567" s="86">
        <v>1</v>
      </c>
      <c r="D567" s="86">
        <f t="shared" si="16"/>
        <v>0</v>
      </c>
      <c r="E567" s="94">
        <f t="shared" si="17"/>
        <v>0</v>
      </c>
    </row>
    <row r="568" spans="1:5" ht="14.25">
      <c r="A568" s="88" t="s">
        <v>475</v>
      </c>
      <c r="B568" s="92"/>
      <c r="C568" s="86">
        <v>0</v>
      </c>
      <c r="D568" s="86">
        <f t="shared" si="16"/>
        <v>0</v>
      </c>
      <c r="E568" s="94">
        <f t="shared" si="17"/>
        <v>0</v>
      </c>
    </row>
    <row r="569" spans="1:5" ht="14.25">
      <c r="A569" s="88" t="s">
        <v>791</v>
      </c>
      <c r="B569" s="92"/>
      <c r="C569" s="86">
        <v>0</v>
      </c>
      <c r="D569" s="86">
        <f t="shared" si="16"/>
        <v>0</v>
      </c>
      <c r="E569" s="94">
        <f t="shared" si="17"/>
        <v>0</v>
      </c>
    </row>
    <row r="570" spans="1:5" ht="14.25">
      <c r="A570" s="88" t="s">
        <v>792</v>
      </c>
      <c r="B570" s="92">
        <v>4</v>
      </c>
      <c r="C570" s="86">
        <v>16</v>
      </c>
      <c r="D570" s="86">
        <f t="shared" si="16"/>
        <v>12</v>
      </c>
      <c r="E570" s="94">
        <f t="shared" si="17"/>
        <v>300</v>
      </c>
    </row>
    <row r="571" spans="1:5" ht="14.25">
      <c r="A571" s="88" t="s">
        <v>793</v>
      </c>
      <c r="B571" s="92">
        <v>53</v>
      </c>
      <c r="C571" s="86">
        <v>54</v>
      </c>
      <c r="D571" s="86">
        <f t="shared" si="16"/>
        <v>1</v>
      </c>
      <c r="E571" s="94">
        <f t="shared" si="17"/>
        <v>1.8867924528301887</v>
      </c>
    </row>
    <row r="572" spans="1:5" ht="14.25">
      <c r="A572" s="88" t="s">
        <v>794</v>
      </c>
      <c r="B572" s="92"/>
      <c r="C572" s="86">
        <v>0</v>
      </c>
      <c r="D572" s="86">
        <f t="shared" si="16"/>
        <v>0</v>
      </c>
      <c r="E572" s="94">
        <f t="shared" si="17"/>
        <v>0</v>
      </c>
    </row>
    <row r="573" spans="1:5" ht="14.25">
      <c r="A573" s="88" t="s">
        <v>509</v>
      </c>
      <c r="B573" s="92"/>
      <c r="C573" s="86">
        <v>0</v>
      </c>
      <c r="D573" s="86">
        <f t="shared" si="16"/>
        <v>0</v>
      </c>
      <c r="E573" s="94">
        <f t="shared" si="17"/>
        <v>0</v>
      </c>
    </row>
    <row r="574" spans="1:5" ht="14.25">
      <c r="A574" s="88" t="s">
        <v>795</v>
      </c>
      <c r="B574" s="92">
        <v>1015</v>
      </c>
      <c r="C574" s="86">
        <v>1254</v>
      </c>
      <c r="D574" s="86">
        <f t="shared" si="16"/>
        <v>239</v>
      </c>
      <c r="E574" s="94">
        <f t="shared" si="17"/>
        <v>23.54679802955665</v>
      </c>
    </row>
    <row r="575" spans="1:5" ht="14.25">
      <c r="A575" s="88" t="s">
        <v>796</v>
      </c>
      <c r="B575" s="92"/>
      <c r="C575" s="86">
        <v>0</v>
      </c>
      <c r="D575" s="86">
        <f t="shared" si="16"/>
        <v>0</v>
      </c>
      <c r="E575" s="94">
        <f t="shared" si="17"/>
        <v>0</v>
      </c>
    </row>
    <row r="576" spans="1:5" ht="14.25">
      <c r="A576" s="88" t="s">
        <v>797</v>
      </c>
      <c r="B576" s="92">
        <v>548</v>
      </c>
      <c r="C576" s="86">
        <v>273</v>
      </c>
      <c r="D576" s="86">
        <f t="shared" si="16"/>
        <v>-275</v>
      </c>
      <c r="E576" s="94">
        <f t="shared" si="17"/>
        <v>-50.18248175182482</v>
      </c>
    </row>
    <row r="577" spans="1:5" ht="14.25">
      <c r="A577" s="88" t="s">
        <v>798</v>
      </c>
      <c r="B577" s="92">
        <v>1</v>
      </c>
      <c r="C577" s="86">
        <v>2</v>
      </c>
      <c r="D577" s="86">
        <f t="shared" si="16"/>
        <v>1</v>
      </c>
      <c r="E577" s="94">
        <f t="shared" si="17"/>
        <v>100</v>
      </c>
    </row>
    <row r="578" spans="1:5" ht="14.25">
      <c r="A578" s="88" t="s">
        <v>799</v>
      </c>
      <c r="B578" s="92">
        <v>758</v>
      </c>
      <c r="C578" s="86">
        <v>695</v>
      </c>
      <c r="D578" s="86">
        <f t="shared" si="16"/>
        <v>-63</v>
      </c>
      <c r="E578" s="94">
        <f t="shared" si="17"/>
        <v>-8.311345646437996</v>
      </c>
    </row>
    <row r="579" spans="1:5" ht="14.25">
      <c r="A579" s="87" t="s">
        <v>248</v>
      </c>
      <c r="B579" s="92">
        <f>SUM(B580:B586)</f>
        <v>1736</v>
      </c>
      <c r="C579" s="86">
        <f>SUM(C580:C586)</f>
        <v>1294</v>
      </c>
      <c r="D579" s="86">
        <f t="shared" si="16"/>
        <v>-442</v>
      </c>
      <c r="E579" s="94">
        <f t="shared" si="17"/>
        <v>-25.460829493087555</v>
      </c>
    </row>
    <row r="580" spans="1:5" ht="14.25">
      <c r="A580" s="88" t="s">
        <v>473</v>
      </c>
      <c r="B580" s="92">
        <v>266</v>
      </c>
      <c r="C580" s="86">
        <v>201</v>
      </c>
      <c r="D580" s="86">
        <f aca="true" t="shared" si="18" ref="D580:D643">C580-B580</f>
        <v>-65</v>
      </c>
      <c r="E580" s="94">
        <f aca="true" t="shared" si="19" ref="E580:E643">IF(B580=0,0,D580/B580*100)</f>
        <v>-24.43609022556391</v>
      </c>
    </row>
    <row r="581" spans="1:5" ht="14.25">
      <c r="A581" s="88" t="s">
        <v>474</v>
      </c>
      <c r="B581" s="92">
        <v>10</v>
      </c>
      <c r="C581" s="86">
        <v>0</v>
      </c>
      <c r="D581" s="86">
        <f t="shared" si="18"/>
        <v>-10</v>
      </c>
      <c r="E581" s="94">
        <f t="shared" si="19"/>
        <v>-100</v>
      </c>
    </row>
    <row r="582" spans="1:5" ht="14.25">
      <c r="A582" s="88" t="s">
        <v>475</v>
      </c>
      <c r="B582" s="92"/>
      <c r="C582" s="86">
        <v>0</v>
      </c>
      <c r="D582" s="86">
        <f t="shared" si="18"/>
        <v>0</v>
      </c>
      <c r="E582" s="94">
        <f t="shared" si="19"/>
        <v>0</v>
      </c>
    </row>
    <row r="583" spans="1:5" ht="14.25">
      <c r="A583" s="88" t="s">
        <v>800</v>
      </c>
      <c r="B583" s="92"/>
      <c r="C583" s="86">
        <v>0</v>
      </c>
      <c r="D583" s="86">
        <f t="shared" si="18"/>
        <v>0</v>
      </c>
      <c r="E583" s="94">
        <f t="shared" si="19"/>
        <v>0</v>
      </c>
    </row>
    <row r="584" spans="1:5" ht="14.25">
      <c r="A584" s="88" t="s">
        <v>801</v>
      </c>
      <c r="B584" s="92">
        <v>29</v>
      </c>
      <c r="C584" s="86">
        <v>0</v>
      </c>
      <c r="D584" s="86">
        <f t="shared" si="18"/>
        <v>-29</v>
      </c>
      <c r="E584" s="94">
        <f t="shared" si="19"/>
        <v>-100</v>
      </c>
    </row>
    <row r="585" spans="1:5" ht="14.25">
      <c r="A585" s="88" t="s">
        <v>802</v>
      </c>
      <c r="B585" s="92">
        <v>468</v>
      </c>
      <c r="C585" s="86">
        <v>793</v>
      </c>
      <c r="D585" s="86">
        <f t="shared" si="18"/>
        <v>325</v>
      </c>
      <c r="E585" s="94">
        <f t="shared" si="19"/>
        <v>69.44444444444444</v>
      </c>
    </row>
    <row r="586" spans="1:5" ht="14.25">
      <c r="A586" s="88" t="s">
        <v>803</v>
      </c>
      <c r="B586" s="92">
        <f>274+689</f>
        <v>963</v>
      </c>
      <c r="C586" s="86">
        <v>300</v>
      </c>
      <c r="D586" s="86">
        <f t="shared" si="18"/>
        <v>-663</v>
      </c>
      <c r="E586" s="94">
        <f t="shared" si="19"/>
        <v>-68.84735202492212</v>
      </c>
    </row>
    <row r="587" spans="1:5" ht="14.25">
      <c r="A587" s="87" t="s">
        <v>249</v>
      </c>
      <c r="B587" s="92">
        <f>B588</f>
        <v>0</v>
      </c>
      <c r="C587" s="86">
        <f>C588</f>
        <v>0</v>
      </c>
      <c r="D587" s="86">
        <f t="shared" si="18"/>
        <v>0</v>
      </c>
      <c r="E587" s="94">
        <f t="shared" si="19"/>
        <v>0</v>
      </c>
    </row>
    <row r="588" spans="1:5" ht="14.25">
      <c r="A588" s="88" t="s">
        <v>804</v>
      </c>
      <c r="B588" s="92"/>
      <c r="C588" s="86">
        <v>0</v>
      </c>
      <c r="D588" s="86">
        <f t="shared" si="18"/>
        <v>0</v>
      </c>
      <c r="E588" s="94">
        <f t="shared" si="19"/>
        <v>0</v>
      </c>
    </row>
    <row r="589" spans="1:5" ht="14.25">
      <c r="A589" s="87" t="s">
        <v>250</v>
      </c>
      <c r="B589" s="92">
        <f>SUM(B590:B597)</f>
        <v>22395</v>
      </c>
      <c r="C589" s="86">
        <f>SUM(C590:C597)</f>
        <v>21824</v>
      </c>
      <c r="D589" s="86">
        <f t="shared" si="18"/>
        <v>-571</v>
      </c>
      <c r="E589" s="94">
        <f t="shared" si="19"/>
        <v>-2.549676267023889</v>
      </c>
    </row>
    <row r="590" spans="1:5" ht="14.25">
      <c r="A590" s="88" t="s">
        <v>805</v>
      </c>
      <c r="B590" s="92">
        <v>952</v>
      </c>
      <c r="C590" s="86">
        <v>1937</v>
      </c>
      <c r="D590" s="86">
        <f t="shared" si="18"/>
        <v>985</v>
      </c>
      <c r="E590" s="94">
        <f t="shared" si="19"/>
        <v>103.46638655462186</v>
      </c>
    </row>
    <row r="591" spans="1:5" ht="14.25">
      <c r="A591" s="88" t="s">
        <v>806</v>
      </c>
      <c r="B591" s="92">
        <v>734</v>
      </c>
      <c r="C591" s="86">
        <v>3416</v>
      </c>
      <c r="D591" s="86">
        <f t="shared" si="18"/>
        <v>2682</v>
      </c>
      <c r="E591" s="94">
        <f t="shared" si="19"/>
        <v>365.3950953678474</v>
      </c>
    </row>
    <row r="592" spans="1:5" ht="14.25">
      <c r="A592" s="88" t="s">
        <v>807</v>
      </c>
      <c r="B592" s="92">
        <v>56</v>
      </c>
      <c r="C592" s="86">
        <v>0</v>
      </c>
      <c r="D592" s="86">
        <f t="shared" si="18"/>
        <v>-56</v>
      </c>
      <c r="E592" s="94">
        <f t="shared" si="19"/>
        <v>-100</v>
      </c>
    </row>
    <row r="593" spans="1:5" ht="14.25">
      <c r="A593" s="88" t="s">
        <v>808</v>
      </c>
      <c r="B593" s="92"/>
      <c r="C593" s="86">
        <v>13</v>
      </c>
      <c r="D593" s="86">
        <f t="shared" si="18"/>
        <v>13</v>
      </c>
      <c r="E593" s="94">
        <f t="shared" si="19"/>
        <v>0</v>
      </c>
    </row>
    <row r="594" spans="1:5" ht="14.25">
      <c r="A594" s="88" t="s">
        <v>809</v>
      </c>
      <c r="B594" s="92">
        <v>10623</v>
      </c>
      <c r="C594" s="86">
        <v>10402</v>
      </c>
      <c r="D594" s="86">
        <f t="shared" si="18"/>
        <v>-221</v>
      </c>
      <c r="E594" s="94">
        <f t="shared" si="19"/>
        <v>-2.0803916031252943</v>
      </c>
    </row>
    <row r="595" spans="1:5" ht="14.25">
      <c r="A595" s="88" t="s">
        <v>810</v>
      </c>
      <c r="B595" s="92">
        <v>631</v>
      </c>
      <c r="C595" s="86">
        <v>430</v>
      </c>
      <c r="D595" s="86">
        <f t="shared" si="18"/>
        <v>-201</v>
      </c>
      <c r="E595" s="94">
        <f t="shared" si="19"/>
        <v>-31.85419968304279</v>
      </c>
    </row>
    <row r="596" spans="1:5" ht="14.25">
      <c r="A596" s="88" t="s">
        <v>811</v>
      </c>
      <c r="B596" s="92">
        <v>9226</v>
      </c>
      <c r="C596" s="86">
        <v>5613</v>
      </c>
      <c r="D596" s="86">
        <f t="shared" si="18"/>
        <v>-3613</v>
      </c>
      <c r="E596" s="94">
        <f t="shared" si="19"/>
        <v>-39.16106655105138</v>
      </c>
    </row>
    <row r="597" spans="1:5" ht="14.25">
      <c r="A597" s="88" t="s">
        <v>812</v>
      </c>
      <c r="B597" s="92">
        <v>173</v>
      </c>
      <c r="C597" s="86">
        <v>13</v>
      </c>
      <c r="D597" s="86">
        <f t="shared" si="18"/>
        <v>-160</v>
      </c>
      <c r="E597" s="94">
        <f t="shared" si="19"/>
        <v>-92.48554913294798</v>
      </c>
    </row>
    <row r="598" spans="1:5" ht="14.25">
      <c r="A598" s="87" t="s">
        <v>251</v>
      </c>
      <c r="B598" s="92">
        <f>SUM(B599:B601)</f>
        <v>0</v>
      </c>
      <c r="C598" s="86">
        <f>SUM(C599:C601)</f>
        <v>0</v>
      </c>
      <c r="D598" s="86">
        <f t="shared" si="18"/>
        <v>0</v>
      </c>
      <c r="E598" s="94">
        <f t="shared" si="19"/>
        <v>0</v>
      </c>
    </row>
    <row r="599" spans="1:5" ht="14.25">
      <c r="A599" s="88" t="s">
        <v>813</v>
      </c>
      <c r="B599" s="92"/>
      <c r="C599" s="86">
        <v>0</v>
      </c>
      <c r="D599" s="86">
        <f t="shared" si="18"/>
        <v>0</v>
      </c>
      <c r="E599" s="94">
        <f t="shared" si="19"/>
        <v>0</v>
      </c>
    </row>
    <row r="600" spans="1:5" ht="14.25">
      <c r="A600" s="88" t="s">
        <v>814</v>
      </c>
      <c r="B600" s="92"/>
      <c r="C600" s="86">
        <v>0</v>
      </c>
      <c r="D600" s="86">
        <f t="shared" si="18"/>
        <v>0</v>
      </c>
      <c r="E600" s="94">
        <f t="shared" si="19"/>
        <v>0</v>
      </c>
    </row>
    <row r="601" spans="1:5" ht="14.25">
      <c r="A601" s="88" t="s">
        <v>815</v>
      </c>
      <c r="B601" s="92"/>
      <c r="C601" s="86">
        <v>0</v>
      </c>
      <c r="D601" s="86">
        <f t="shared" si="18"/>
        <v>0</v>
      </c>
      <c r="E601" s="94">
        <f t="shared" si="19"/>
        <v>0</v>
      </c>
    </row>
    <row r="602" spans="1:5" ht="14.25">
      <c r="A602" s="87" t="s">
        <v>252</v>
      </c>
      <c r="B602" s="92">
        <f>SUM(B603:B611)</f>
        <v>1198</v>
      </c>
      <c r="C602" s="86">
        <f>SUM(C603:C611)</f>
        <v>1591</v>
      </c>
      <c r="D602" s="86">
        <f t="shared" si="18"/>
        <v>393</v>
      </c>
      <c r="E602" s="94">
        <f t="shared" si="19"/>
        <v>32.80467445742905</v>
      </c>
    </row>
    <row r="603" spans="1:5" ht="14.25">
      <c r="A603" s="88" t="s">
        <v>816</v>
      </c>
      <c r="B603" s="92">
        <v>123</v>
      </c>
      <c r="C603" s="86">
        <v>0</v>
      </c>
      <c r="D603" s="86">
        <f t="shared" si="18"/>
        <v>-123</v>
      </c>
      <c r="E603" s="94">
        <f t="shared" si="19"/>
        <v>-100</v>
      </c>
    </row>
    <row r="604" spans="1:5" ht="14.25">
      <c r="A604" s="88" t="s">
        <v>817</v>
      </c>
      <c r="B604" s="92"/>
      <c r="C604" s="86">
        <v>0</v>
      </c>
      <c r="D604" s="86">
        <f t="shared" si="18"/>
        <v>0</v>
      </c>
      <c r="E604" s="94">
        <f t="shared" si="19"/>
        <v>0</v>
      </c>
    </row>
    <row r="605" spans="1:5" ht="14.25">
      <c r="A605" s="88" t="s">
        <v>818</v>
      </c>
      <c r="B605" s="92">
        <v>411</v>
      </c>
      <c r="C605" s="86">
        <v>0</v>
      </c>
      <c r="D605" s="86">
        <f t="shared" si="18"/>
        <v>-411</v>
      </c>
      <c r="E605" s="94">
        <f t="shared" si="19"/>
        <v>-100</v>
      </c>
    </row>
    <row r="606" spans="1:5" ht="14.25">
      <c r="A606" s="88" t="s">
        <v>819</v>
      </c>
      <c r="B606" s="92"/>
      <c r="C606" s="86">
        <v>0</v>
      </c>
      <c r="D606" s="86">
        <f t="shared" si="18"/>
        <v>0</v>
      </c>
      <c r="E606" s="94">
        <f t="shared" si="19"/>
        <v>0</v>
      </c>
    </row>
    <row r="607" spans="1:5" ht="14.25">
      <c r="A607" s="88" t="s">
        <v>820</v>
      </c>
      <c r="B607" s="92"/>
      <c r="C607" s="86">
        <v>0</v>
      </c>
      <c r="D607" s="86">
        <f t="shared" si="18"/>
        <v>0</v>
      </c>
      <c r="E607" s="94">
        <f t="shared" si="19"/>
        <v>0</v>
      </c>
    </row>
    <row r="608" spans="1:5" ht="14.25">
      <c r="A608" s="88" t="s">
        <v>821</v>
      </c>
      <c r="B608" s="92"/>
      <c r="C608" s="86">
        <v>0</v>
      </c>
      <c r="D608" s="86">
        <f t="shared" si="18"/>
        <v>0</v>
      </c>
      <c r="E608" s="94">
        <f t="shared" si="19"/>
        <v>0</v>
      </c>
    </row>
    <row r="609" spans="1:5" ht="14.25">
      <c r="A609" s="88" t="s">
        <v>822</v>
      </c>
      <c r="B609" s="92"/>
      <c r="C609" s="86">
        <v>0</v>
      </c>
      <c r="D609" s="86">
        <f t="shared" si="18"/>
        <v>0</v>
      </c>
      <c r="E609" s="94">
        <f t="shared" si="19"/>
        <v>0</v>
      </c>
    </row>
    <row r="610" spans="1:5" ht="14.25">
      <c r="A610" s="88" t="s">
        <v>823</v>
      </c>
      <c r="B610" s="92"/>
      <c r="C610" s="86">
        <v>0</v>
      </c>
      <c r="D610" s="86">
        <f t="shared" si="18"/>
        <v>0</v>
      </c>
      <c r="E610" s="94">
        <f t="shared" si="19"/>
        <v>0</v>
      </c>
    </row>
    <row r="611" spans="1:5" ht="14.25">
      <c r="A611" s="88" t="s">
        <v>824</v>
      </c>
      <c r="B611" s="92">
        <v>664</v>
      </c>
      <c r="C611" s="86">
        <v>1591</v>
      </c>
      <c r="D611" s="86">
        <f t="shared" si="18"/>
        <v>927</v>
      </c>
      <c r="E611" s="94">
        <f t="shared" si="19"/>
        <v>139.60843373493975</v>
      </c>
    </row>
    <row r="612" spans="1:5" ht="14.25">
      <c r="A612" s="87" t="s">
        <v>253</v>
      </c>
      <c r="B612" s="92">
        <f>SUM(B613:B619)</f>
        <v>2237</v>
      </c>
      <c r="C612" s="86">
        <f>SUM(C613:C619)</f>
        <v>2297</v>
      </c>
      <c r="D612" s="86">
        <f t="shared" si="18"/>
        <v>60</v>
      </c>
      <c r="E612" s="94">
        <f t="shared" si="19"/>
        <v>2.682163611980331</v>
      </c>
    </row>
    <row r="613" spans="1:5" ht="14.25">
      <c r="A613" s="88" t="s">
        <v>825</v>
      </c>
      <c r="B613" s="92">
        <v>127</v>
      </c>
      <c r="C613" s="86">
        <v>72</v>
      </c>
      <c r="D613" s="86">
        <f t="shared" si="18"/>
        <v>-55</v>
      </c>
      <c r="E613" s="94">
        <f t="shared" si="19"/>
        <v>-43.30708661417323</v>
      </c>
    </row>
    <row r="614" spans="1:5" ht="14.25">
      <c r="A614" s="88" t="s">
        <v>826</v>
      </c>
      <c r="B614" s="92">
        <v>147</v>
      </c>
      <c r="C614" s="86">
        <v>145</v>
      </c>
      <c r="D614" s="86">
        <f t="shared" si="18"/>
        <v>-2</v>
      </c>
      <c r="E614" s="94">
        <f t="shared" si="19"/>
        <v>-1.3605442176870748</v>
      </c>
    </row>
    <row r="615" spans="1:5" ht="14.25">
      <c r="A615" s="88" t="s">
        <v>827</v>
      </c>
      <c r="B615" s="92">
        <v>1177</v>
      </c>
      <c r="C615" s="86">
        <v>1219</v>
      </c>
      <c r="D615" s="86">
        <f t="shared" si="18"/>
        <v>42</v>
      </c>
      <c r="E615" s="94">
        <f t="shared" si="19"/>
        <v>3.5683942225998297</v>
      </c>
    </row>
    <row r="616" spans="1:5" ht="14.25">
      <c r="A616" s="88" t="s">
        <v>828</v>
      </c>
      <c r="B616" s="92">
        <v>115</v>
      </c>
      <c r="C616" s="86">
        <v>98</v>
      </c>
      <c r="D616" s="86">
        <f t="shared" si="18"/>
        <v>-17</v>
      </c>
      <c r="E616" s="94">
        <f t="shared" si="19"/>
        <v>-14.782608695652174</v>
      </c>
    </row>
    <row r="617" spans="1:5" ht="14.25">
      <c r="A617" s="88" t="s">
        <v>829</v>
      </c>
      <c r="B617" s="92">
        <v>477</v>
      </c>
      <c r="C617" s="86">
        <v>495</v>
      </c>
      <c r="D617" s="86">
        <f t="shared" si="18"/>
        <v>18</v>
      </c>
      <c r="E617" s="94">
        <f t="shared" si="19"/>
        <v>3.7735849056603774</v>
      </c>
    </row>
    <row r="618" spans="1:5" ht="14.25">
      <c r="A618" s="88" t="s">
        <v>830</v>
      </c>
      <c r="B618" s="92">
        <v>129</v>
      </c>
      <c r="C618" s="86">
        <v>142</v>
      </c>
      <c r="D618" s="86">
        <f t="shared" si="18"/>
        <v>13</v>
      </c>
      <c r="E618" s="94">
        <f t="shared" si="19"/>
        <v>10.077519379844961</v>
      </c>
    </row>
    <row r="619" spans="1:5" ht="14.25">
      <c r="A619" s="88" t="s">
        <v>831</v>
      </c>
      <c r="B619" s="92">
        <v>65</v>
      </c>
      <c r="C619" s="86">
        <v>126</v>
      </c>
      <c r="D619" s="86">
        <f t="shared" si="18"/>
        <v>61</v>
      </c>
      <c r="E619" s="94">
        <f t="shared" si="19"/>
        <v>93.84615384615384</v>
      </c>
    </row>
    <row r="620" spans="1:5" ht="14.25">
      <c r="A620" s="87" t="s">
        <v>254</v>
      </c>
      <c r="B620" s="92">
        <f>SUM(B621:B626)</f>
        <v>208</v>
      </c>
      <c r="C620" s="86">
        <f>SUM(C621:C626)</f>
        <v>314</v>
      </c>
      <c r="D620" s="86">
        <f t="shared" si="18"/>
        <v>106</v>
      </c>
      <c r="E620" s="94">
        <f t="shared" si="19"/>
        <v>50.96153846153846</v>
      </c>
    </row>
    <row r="621" spans="1:5" ht="14.25">
      <c r="A621" s="88" t="s">
        <v>832</v>
      </c>
      <c r="B621" s="92">
        <v>116</v>
      </c>
      <c r="C621" s="86">
        <v>176</v>
      </c>
      <c r="D621" s="86">
        <f t="shared" si="18"/>
        <v>60</v>
      </c>
      <c r="E621" s="94">
        <f t="shared" si="19"/>
        <v>51.724137931034484</v>
      </c>
    </row>
    <row r="622" spans="1:5" ht="14.25">
      <c r="A622" s="88" t="s">
        <v>833</v>
      </c>
      <c r="B622" s="92">
        <v>23</v>
      </c>
      <c r="C622" s="86">
        <v>24</v>
      </c>
      <c r="D622" s="86">
        <f t="shared" si="18"/>
        <v>1</v>
      </c>
      <c r="E622" s="94">
        <f t="shared" si="19"/>
        <v>4.3478260869565215</v>
      </c>
    </row>
    <row r="623" spans="1:5" ht="14.25">
      <c r="A623" s="88" t="s">
        <v>834</v>
      </c>
      <c r="B623" s="92">
        <v>4</v>
      </c>
      <c r="C623" s="86">
        <v>4</v>
      </c>
      <c r="D623" s="86">
        <f t="shared" si="18"/>
        <v>0</v>
      </c>
      <c r="E623" s="94">
        <f t="shared" si="19"/>
        <v>0</v>
      </c>
    </row>
    <row r="624" spans="1:5" ht="14.25">
      <c r="A624" s="88" t="s">
        <v>835</v>
      </c>
      <c r="B624" s="92">
        <v>59</v>
      </c>
      <c r="C624" s="86">
        <v>46</v>
      </c>
      <c r="D624" s="86">
        <f t="shared" si="18"/>
        <v>-13</v>
      </c>
      <c r="E624" s="94">
        <f t="shared" si="19"/>
        <v>-22.033898305084744</v>
      </c>
    </row>
    <row r="625" spans="1:5" ht="14.25">
      <c r="A625" s="88" t="s">
        <v>836</v>
      </c>
      <c r="B625" s="92"/>
      <c r="C625" s="86">
        <v>25</v>
      </c>
      <c r="D625" s="86">
        <f t="shared" si="18"/>
        <v>25</v>
      </c>
      <c r="E625" s="94">
        <f t="shared" si="19"/>
        <v>0</v>
      </c>
    </row>
    <row r="626" spans="1:5" ht="14.25">
      <c r="A626" s="88" t="s">
        <v>837</v>
      </c>
      <c r="B626" s="92">
        <v>6</v>
      </c>
      <c r="C626" s="86">
        <v>39</v>
      </c>
      <c r="D626" s="86">
        <f t="shared" si="18"/>
        <v>33</v>
      </c>
      <c r="E626" s="94">
        <f t="shared" si="19"/>
        <v>550</v>
      </c>
    </row>
    <row r="627" spans="1:5" ht="14.25">
      <c r="A627" s="87" t="s">
        <v>255</v>
      </c>
      <c r="B627" s="92">
        <f>SUM(B628:B633)</f>
        <v>142</v>
      </c>
      <c r="C627" s="86">
        <f>SUM(C628:C633)</f>
        <v>147</v>
      </c>
      <c r="D627" s="86">
        <f t="shared" si="18"/>
        <v>5</v>
      </c>
      <c r="E627" s="94">
        <f t="shared" si="19"/>
        <v>3.5211267605633805</v>
      </c>
    </row>
    <row r="628" spans="1:5" ht="14.25">
      <c r="A628" s="88" t="s">
        <v>838</v>
      </c>
      <c r="B628" s="92">
        <v>42</v>
      </c>
      <c r="C628" s="86">
        <v>32</v>
      </c>
      <c r="D628" s="86">
        <f t="shared" si="18"/>
        <v>-10</v>
      </c>
      <c r="E628" s="94">
        <f t="shared" si="19"/>
        <v>-23.809523809523807</v>
      </c>
    </row>
    <row r="629" spans="1:5" ht="14.25">
      <c r="A629" s="88" t="s">
        <v>839</v>
      </c>
      <c r="B629" s="92">
        <v>7</v>
      </c>
      <c r="C629" s="86">
        <v>0</v>
      </c>
      <c r="D629" s="86">
        <f t="shared" si="18"/>
        <v>-7</v>
      </c>
      <c r="E629" s="94">
        <f t="shared" si="19"/>
        <v>-100</v>
      </c>
    </row>
    <row r="630" spans="1:5" ht="14.25">
      <c r="A630" s="88" t="s">
        <v>840</v>
      </c>
      <c r="B630" s="92"/>
      <c r="C630" s="86">
        <v>0</v>
      </c>
      <c r="D630" s="86">
        <f t="shared" si="18"/>
        <v>0</v>
      </c>
      <c r="E630" s="94">
        <f t="shared" si="19"/>
        <v>0</v>
      </c>
    </row>
    <row r="631" spans="1:5" ht="14.25">
      <c r="A631" s="88" t="s">
        <v>841</v>
      </c>
      <c r="B631" s="92"/>
      <c r="C631" s="86">
        <v>0</v>
      </c>
      <c r="D631" s="86">
        <f t="shared" si="18"/>
        <v>0</v>
      </c>
      <c r="E631" s="94">
        <f t="shared" si="19"/>
        <v>0</v>
      </c>
    </row>
    <row r="632" spans="1:5" ht="14.25">
      <c r="A632" s="88" t="s">
        <v>842</v>
      </c>
      <c r="B632" s="92">
        <v>93</v>
      </c>
      <c r="C632" s="86">
        <v>115</v>
      </c>
      <c r="D632" s="86">
        <f t="shared" si="18"/>
        <v>22</v>
      </c>
      <c r="E632" s="94">
        <f t="shared" si="19"/>
        <v>23.655913978494624</v>
      </c>
    </row>
    <row r="633" spans="1:5" ht="14.25">
      <c r="A633" s="88" t="s">
        <v>843</v>
      </c>
      <c r="B633" s="92"/>
      <c r="C633" s="86">
        <v>0</v>
      </c>
      <c r="D633" s="86">
        <f t="shared" si="18"/>
        <v>0</v>
      </c>
      <c r="E633" s="94">
        <f t="shared" si="19"/>
        <v>0</v>
      </c>
    </row>
    <row r="634" spans="1:5" ht="14.25">
      <c r="A634" s="87" t="s">
        <v>256</v>
      </c>
      <c r="B634" s="92">
        <f>SUM(B635:B642)</f>
        <v>623</v>
      </c>
      <c r="C634" s="86">
        <f>SUM(C635:C642)</f>
        <v>1006</v>
      </c>
      <c r="D634" s="86">
        <f t="shared" si="18"/>
        <v>383</v>
      </c>
      <c r="E634" s="94">
        <f t="shared" si="19"/>
        <v>61.47672552166934</v>
      </c>
    </row>
    <row r="635" spans="1:5" ht="14.25">
      <c r="A635" s="88" t="s">
        <v>473</v>
      </c>
      <c r="B635" s="92">
        <v>122</v>
      </c>
      <c r="C635" s="86">
        <v>109</v>
      </c>
      <c r="D635" s="86">
        <f t="shared" si="18"/>
        <v>-13</v>
      </c>
      <c r="E635" s="94">
        <f t="shared" si="19"/>
        <v>-10.655737704918032</v>
      </c>
    </row>
    <row r="636" spans="1:5" ht="14.25">
      <c r="A636" s="88" t="s">
        <v>474</v>
      </c>
      <c r="B636" s="92"/>
      <c r="C636" s="86">
        <v>0</v>
      </c>
      <c r="D636" s="86">
        <f t="shared" si="18"/>
        <v>0</v>
      </c>
      <c r="E636" s="94">
        <f t="shared" si="19"/>
        <v>0</v>
      </c>
    </row>
    <row r="637" spans="1:5" ht="14.25">
      <c r="A637" s="88" t="s">
        <v>475</v>
      </c>
      <c r="B637" s="92"/>
      <c r="C637" s="86">
        <v>0</v>
      </c>
      <c r="D637" s="86">
        <f t="shared" si="18"/>
        <v>0</v>
      </c>
      <c r="E637" s="94">
        <f t="shared" si="19"/>
        <v>0</v>
      </c>
    </row>
    <row r="638" spans="1:5" ht="14.25">
      <c r="A638" s="88" t="s">
        <v>844</v>
      </c>
      <c r="B638" s="92">
        <v>34</v>
      </c>
      <c r="C638" s="86">
        <v>27</v>
      </c>
      <c r="D638" s="86">
        <f t="shared" si="18"/>
        <v>-7</v>
      </c>
      <c r="E638" s="94">
        <f t="shared" si="19"/>
        <v>-20.588235294117645</v>
      </c>
    </row>
    <row r="639" spans="1:5" ht="14.25">
      <c r="A639" s="88" t="s">
        <v>845</v>
      </c>
      <c r="B639" s="92">
        <v>79</v>
      </c>
      <c r="C639" s="86">
        <v>86</v>
      </c>
      <c r="D639" s="86">
        <f t="shared" si="18"/>
        <v>7</v>
      </c>
      <c r="E639" s="94">
        <f t="shared" si="19"/>
        <v>8.860759493670885</v>
      </c>
    </row>
    <row r="640" spans="1:5" ht="14.25">
      <c r="A640" s="88" t="s">
        <v>846</v>
      </c>
      <c r="B640" s="92"/>
      <c r="C640" s="86">
        <v>2</v>
      </c>
      <c r="D640" s="86">
        <f t="shared" si="18"/>
        <v>2</v>
      </c>
      <c r="E640" s="94">
        <f t="shared" si="19"/>
        <v>0</v>
      </c>
    </row>
    <row r="641" spans="1:5" ht="14.25">
      <c r="A641" s="88" t="s">
        <v>847</v>
      </c>
      <c r="B641" s="92">
        <v>281</v>
      </c>
      <c r="C641" s="86">
        <v>664</v>
      </c>
      <c r="D641" s="86">
        <f t="shared" si="18"/>
        <v>383</v>
      </c>
      <c r="E641" s="94">
        <f t="shared" si="19"/>
        <v>136.29893238434164</v>
      </c>
    </row>
    <row r="642" spans="1:5" ht="14.25">
      <c r="A642" s="88" t="s">
        <v>848</v>
      </c>
      <c r="B642" s="92">
        <v>107</v>
      </c>
      <c r="C642" s="86">
        <v>118</v>
      </c>
      <c r="D642" s="86">
        <f t="shared" si="18"/>
        <v>11</v>
      </c>
      <c r="E642" s="94">
        <f t="shared" si="19"/>
        <v>10.2803738317757</v>
      </c>
    </row>
    <row r="643" spans="1:5" ht="14.25">
      <c r="A643" s="87" t="s">
        <v>257</v>
      </c>
      <c r="B643" s="92">
        <f>SUM(B644:B647)</f>
        <v>0</v>
      </c>
      <c r="C643" s="86">
        <f>SUM(C644:C647)</f>
        <v>0</v>
      </c>
      <c r="D643" s="86">
        <f t="shared" si="18"/>
        <v>0</v>
      </c>
      <c r="E643" s="94">
        <f t="shared" si="19"/>
        <v>0</v>
      </c>
    </row>
    <row r="644" spans="1:5" ht="14.25">
      <c r="A644" s="88" t="s">
        <v>473</v>
      </c>
      <c r="B644" s="92"/>
      <c r="C644" s="86">
        <v>0</v>
      </c>
      <c r="D644" s="86">
        <f aca="true" t="shared" si="20" ref="D644:D707">C644-B644</f>
        <v>0</v>
      </c>
      <c r="E644" s="94">
        <f aca="true" t="shared" si="21" ref="E644:E707">IF(B644=0,0,D644/B644*100)</f>
        <v>0</v>
      </c>
    </row>
    <row r="645" spans="1:5" ht="14.25">
      <c r="A645" s="88" t="s">
        <v>474</v>
      </c>
      <c r="B645" s="92"/>
      <c r="C645" s="86">
        <v>0</v>
      </c>
      <c r="D645" s="86">
        <f t="shared" si="20"/>
        <v>0</v>
      </c>
      <c r="E645" s="94">
        <f t="shared" si="21"/>
        <v>0</v>
      </c>
    </row>
    <row r="646" spans="1:5" ht="14.25">
      <c r="A646" s="88" t="s">
        <v>475</v>
      </c>
      <c r="B646" s="92"/>
      <c r="C646" s="86">
        <v>0</v>
      </c>
      <c r="D646" s="86">
        <f t="shared" si="20"/>
        <v>0</v>
      </c>
      <c r="E646" s="94">
        <f t="shared" si="21"/>
        <v>0</v>
      </c>
    </row>
    <row r="647" spans="1:5" ht="14.25">
      <c r="A647" s="88" t="s">
        <v>849</v>
      </c>
      <c r="B647" s="92"/>
      <c r="C647" s="86">
        <v>0</v>
      </c>
      <c r="D647" s="86">
        <f t="shared" si="20"/>
        <v>0</v>
      </c>
      <c r="E647" s="94">
        <f t="shared" si="21"/>
        <v>0</v>
      </c>
    </row>
    <row r="648" spans="1:5" ht="14.25">
      <c r="A648" s="87" t="s">
        <v>258</v>
      </c>
      <c r="B648" s="92">
        <f>SUM(B649:B650)</f>
        <v>1773</v>
      </c>
      <c r="C648" s="86">
        <f>SUM(C649:C650)</f>
        <v>2800</v>
      </c>
      <c r="D648" s="86">
        <f t="shared" si="20"/>
        <v>1027</v>
      </c>
      <c r="E648" s="94">
        <f t="shared" si="21"/>
        <v>57.92442188381275</v>
      </c>
    </row>
    <row r="649" spans="1:5" ht="14.25">
      <c r="A649" s="88" t="s">
        <v>850</v>
      </c>
      <c r="B649" s="92">
        <v>331</v>
      </c>
      <c r="C649" s="86">
        <v>498</v>
      </c>
      <c r="D649" s="86">
        <f t="shared" si="20"/>
        <v>167</v>
      </c>
      <c r="E649" s="94">
        <f t="shared" si="21"/>
        <v>50.453172205438065</v>
      </c>
    </row>
    <row r="650" spans="1:5" ht="14.25">
      <c r="A650" s="88" t="s">
        <v>851</v>
      </c>
      <c r="B650" s="92">
        <v>1442</v>
      </c>
      <c r="C650" s="86">
        <v>2302</v>
      </c>
      <c r="D650" s="86">
        <f t="shared" si="20"/>
        <v>860</v>
      </c>
      <c r="E650" s="94">
        <f t="shared" si="21"/>
        <v>59.63938973647711</v>
      </c>
    </row>
    <row r="651" spans="1:5" ht="14.25">
      <c r="A651" s="87" t="s">
        <v>259</v>
      </c>
      <c r="B651" s="92">
        <f>SUM(B652:B653)</f>
        <v>136</v>
      </c>
      <c r="C651" s="86">
        <f>SUM(C652:C653)</f>
        <v>218</v>
      </c>
      <c r="D651" s="86">
        <f t="shared" si="20"/>
        <v>82</v>
      </c>
      <c r="E651" s="94">
        <f t="shared" si="21"/>
        <v>60.29411764705882</v>
      </c>
    </row>
    <row r="652" spans="1:5" ht="14.25">
      <c r="A652" s="88" t="s">
        <v>852</v>
      </c>
      <c r="B652" s="92">
        <v>111</v>
      </c>
      <c r="C652" s="86">
        <v>135</v>
      </c>
      <c r="D652" s="86">
        <f t="shared" si="20"/>
        <v>24</v>
      </c>
      <c r="E652" s="94">
        <f t="shared" si="21"/>
        <v>21.62162162162162</v>
      </c>
    </row>
    <row r="653" spans="1:5" ht="14.25">
      <c r="A653" s="88" t="s">
        <v>853</v>
      </c>
      <c r="B653" s="92">
        <v>25</v>
      </c>
      <c r="C653" s="86">
        <v>83</v>
      </c>
      <c r="D653" s="86">
        <f t="shared" si="20"/>
        <v>58</v>
      </c>
      <c r="E653" s="94">
        <f t="shared" si="21"/>
        <v>231.99999999999997</v>
      </c>
    </row>
    <row r="654" spans="1:5" ht="14.25">
      <c r="A654" s="87" t="s">
        <v>854</v>
      </c>
      <c r="B654" s="92">
        <f>SUM(B655:B656)</f>
        <v>325</v>
      </c>
      <c r="C654" s="86">
        <f>SUM(C655:C656)</f>
        <v>1080</v>
      </c>
      <c r="D654" s="86">
        <f t="shared" si="20"/>
        <v>755</v>
      </c>
      <c r="E654" s="94">
        <f t="shared" si="21"/>
        <v>232.30769230769232</v>
      </c>
    </row>
    <row r="655" spans="1:5" ht="14.25">
      <c r="A655" s="88" t="s">
        <v>855</v>
      </c>
      <c r="B655" s="92">
        <v>117</v>
      </c>
      <c r="C655" s="86">
        <v>314</v>
      </c>
      <c r="D655" s="86">
        <f t="shared" si="20"/>
        <v>197</v>
      </c>
      <c r="E655" s="94">
        <f t="shared" si="21"/>
        <v>168.3760683760684</v>
      </c>
    </row>
    <row r="656" spans="1:5" ht="14.25">
      <c r="A656" s="88" t="s">
        <v>856</v>
      </c>
      <c r="B656" s="92">
        <v>208</v>
      </c>
      <c r="C656" s="86">
        <v>766</v>
      </c>
      <c r="D656" s="86">
        <f t="shared" si="20"/>
        <v>558</v>
      </c>
      <c r="E656" s="94">
        <f t="shared" si="21"/>
        <v>268.2692307692308</v>
      </c>
    </row>
    <row r="657" spans="1:5" ht="14.25">
      <c r="A657" s="87" t="s">
        <v>260</v>
      </c>
      <c r="B657" s="92">
        <f>SUM(B658:B659)</f>
        <v>0</v>
      </c>
      <c r="C657" s="86">
        <f>SUM(C658:C659)</f>
        <v>0</v>
      </c>
      <c r="D657" s="86">
        <f t="shared" si="20"/>
        <v>0</v>
      </c>
      <c r="E657" s="94">
        <f t="shared" si="21"/>
        <v>0</v>
      </c>
    </row>
    <row r="658" spans="1:5" ht="14.25">
      <c r="A658" s="88" t="s">
        <v>857</v>
      </c>
      <c r="B658" s="92"/>
      <c r="C658" s="86">
        <v>0</v>
      </c>
      <c r="D658" s="86">
        <f t="shared" si="20"/>
        <v>0</v>
      </c>
      <c r="E658" s="94">
        <f t="shared" si="21"/>
        <v>0</v>
      </c>
    </row>
    <row r="659" spans="1:5" ht="14.25">
      <c r="A659" s="88" t="s">
        <v>858</v>
      </c>
      <c r="B659" s="92"/>
      <c r="C659" s="86">
        <v>0</v>
      </c>
      <c r="D659" s="86">
        <f t="shared" si="20"/>
        <v>0</v>
      </c>
      <c r="E659" s="94">
        <f t="shared" si="21"/>
        <v>0</v>
      </c>
    </row>
    <row r="660" spans="1:5" ht="14.25">
      <c r="A660" s="87" t="s">
        <v>261</v>
      </c>
      <c r="B660" s="92">
        <f>SUM(B661:B662)</f>
        <v>225</v>
      </c>
      <c r="C660" s="86">
        <f>SUM(C661:C662)</f>
        <v>0</v>
      </c>
      <c r="D660" s="86">
        <f t="shared" si="20"/>
        <v>-225</v>
      </c>
      <c r="E660" s="94">
        <f t="shared" si="21"/>
        <v>-100</v>
      </c>
    </row>
    <row r="661" spans="1:5" ht="14.25">
      <c r="A661" s="88" t="s">
        <v>859</v>
      </c>
      <c r="B661" s="92">
        <v>1</v>
      </c>
      <c r="C661" s="86">
        <v>0</v>
      </c>
      <c r="D661" s="86">
        <f t="shared" si="20"/>
        <v>-1</v>
      </c>
      <c r="E661" s="94">
        <f t="shared" si="21"/>
        <v>-100</v>
      </c>
    </row>
    <row r="662" spans="1:5" ht="14.25">
      <c r="A662" s="88" t="s">
        <v>860</v>
      </c>
      <c r="B662" s="92">
        <v>224</v>
      </c>
      <c r="C662" s="86">
        <v>0</v>
      </c>
      <c r="D662" s="86">
        <f t="shared" si="20"/>
        <v>-224</v>
      </c>
      <c r="E662" s="94">
        <f t="shared" si="21"/>
        <v>-100</v>
      </c>
    </row>
    <row r="663" spans="1:5" ht="14.25">
      <c r="A663" s="87" t="s">
        <v>262</v>
      </c>
      <c r="B663" s="92">
        <f>SUM(B664:B666)</f>
        <v>7153</v>
      </c>
      <c r="C663" s="86">
        <f>SUM(C664:C666)</f>
        <v>6350</v>
      </c>
      <c r="D663" s="86">
        <f t="shared" si="20"/>
        <v>-803</v>
      </c>
      <c r="E663" s="94">
        <f t="shared" si="21"/>
        <v>-11.22605899622536</v>
      </c>
    </row>
    <row r="664" spans="1:5" ht="14.25">
      <c r="A664" s="88" t="s">
        <v>861</v>
      </c>
      <c r="B664" s="92">
        <v>1000</v>
      </c>
      <c r="C664" s="86">
        <v>0</v>
      </c>
      <c r="D664" s="86">
        <f t="shared" si="20"/>
        <v>-1000</v>
      </c>
      <c r="E664" s="94">
        <f t="shared" si="21"/>
        <v>-100</v>
      </c>
    </row>
    <row r="665" spans="1:5" ht="14.25">
      <c r="A665" s="88" t="s">
        <v>862</v>
      </c>
      <c r="B665" s="92">
        <v>6153</v>
      </c>
      <c r="C665" s="86">
        <v>6350</v>
      </c>
      <c r="D665" s="86">
        <f t="shared" si="20"/>
        <v>197</v>
      </c>
      <c r="E665" s="94">
        <f t="shared" si="21"/>
        <v>3.201690232406956</v>
      </c>
    </row>
    <row r="666" spans="1:5" ht="14.25">
      <c r="A666" s="88" t="s">
        <v>863</v>
      </c>
      <c r="B666" s="92"/>
      <c r="C666" s="86">
        <v>0</v>
      </c>
      <c r="D666" s="86">
        <f t="shared" si="20"/>
        <v>0</v>
      </c>
      <c r="E666" s="94">
        <f t="shared" si="21"/>
        <v>0</v>
      </c>
    </row>
    <row r="667" spans="1:5" ht="14.25">
      <c r="A667" s="87" t="s">
        <v>263</v>
      </c>
      <c r="B667" s="92">
        <f>SUM(B668:B671)</f>
        <v>0</v>
      </c>
      <c r="C667" s="86">
        <f>SUM(C668:C671)</f>
        <v>0</v>
      </c>
      <c r="D667" s="86">
        <f t="shared" si="20"/>
        <v>0</v>
      </c>
      <c r="E667" s="94">
        <f t="shared" si="21"/>
        <v>0</v>
      </c>
    </row>
    <row r="668" spans="1:5" ht="14.25">
      <c r="A668" s="88" t="s">
        <v>864</v>
      </c>
      <c r="B668" s="92"/>
      <c r="C668" s="86">
        <v>0</v>
      </c>
      <c r="D668" s="86">
        <f t="shared" si="20"/>
        <v>0</v>
      </c>
      <c r="E668" s="94">
        <f t="shared" si="21"/>
        <v>0</v>
      </c>
    </row>
    <row r="669" spans="1:5" ht="14.25">
      <c r="A669" s="88" t="s">
        <v>865</v>
      </c>
      <c r="B669" s="92"/>
      <c r="C669" s="86">
        <v>0</v>
      </c>
      <c r="D669" s="86">
        <f t="shared" si="20"/>
        <v>0</v>
      </c>
      <c r="E669" s="94">
        <f t="shared" si="21"/>
        <v>0</v>
      </c>
    </row>
    <row r="670" spans="1:5" ht="14.25">
      <c r="A670" s="88" t="s">
        <v>866</v>
      </c>
      <c r="B670" s="92"/>
      <c r="C670" s="86">
        <v>0</v>
      </c>
      <c r="D670" s="86">
        <f t="shared" si="20"/>
        <v>0</v>
      </c>
      <c r="E670" s="94">
        <f t="shared" si="21"/>
        <v>0</v>
      </c>
    </row>
    <row r="671" spans="1:5" ht="14.25">
      <c r="A671" s="88" t="s">
        <v>867</v>
      </c>
      <c r="B671" s="92"/>
      <c r="C671" s="86">
        <v>0</v>
      </c>
      <c r="D671" s="86">
        <f t="shared" si="20"/>
        <v>0</v>
      </c>
      <c r="E671" s="94">
        <f t="shared" si="21"/>
        <v>0</v>
      </c>
    </row>
    <row r="672" spans="1:5" ht="14.25">
      <c r="A672" s="87" t="s">
        <v>868</v>
      </c>
      <c r="B672" s="92">
        <f>SUM(B673:B679)</f>
        <v>69</v>
      </c>
      <c r="C672" s="86">
        <f>SUM(C673:C679)</f>
        <v>254</v>
      </c>
      <c r="D672" s="86">
        <f t="shared" si="20"/>
        <v>185</v>
      </c>
      <c r="E672" s="94">
        <f t="shared" si="21"/>
        <v>268.1159420289855</v>
      </c>
    </row>
    <row r="673" spans="1:5" ht="14.25">
      <c r="A673" s="88" t="s">
        <v>473</v>
      </c>
      <c r="B673" s="92"/>
      <c r="C673" s="86">
        <v>106</v>
      </c>
      <c r="D673" s="86">
        <f t="shared" si="20"/>
        <v>106</v>
      </c>
      <c r="E673" s="94">
        <f t="shared" si="21"/>
        <v>0</v>
      </c>
    </row>
    <row r="674" spans="1:5" ht="14.25">
      <c r="A674" s="88" t="s">
        <v>474</v>
      </c>
      <c r="B674" s="92"/>
      <c r="C674" s="86">
        <v>0</v>
      </c>
      <c r="D674" s="86">
        <f t="shared" si="20"/>
        <v>0</v>
      </c>
      <c r="E674" s="94">
        <f t="shared" si="21"/>
        <v>0</v>
      </c>
    </row>
    <row r="675" spans="1:5" ht="14.25">
      <c r="A675" s="88" t="s">
        <v>475</v>
      </c>
      <c r="B675" s="92"/>
      <c r="C675" s="86">
        <v>0</v>
      </c>
      <c r="D675" s="86">
        <f t="shared" si="20"/>
        <v>0</v>
      </c>
      <c r="E675" s="94">
        <f t="shared" si="21"/>
        <v>0</v>
      </c>
    </row>
    <row r="676" spans="1:5" ht="14.25">
      <c r="A676" s="88" t="s">
        <v>869</v>
      </c>
      <c r="B676" s="92">
        <v>69</v>
      </c>
      <c r="C676" s="86">
        <v>91</v>
      </c>
      <c r="D676" s="86">
        <f t="shared" si="20"/>
        <v>22</v>
      </c>
      <c r="E676" s="94">
        <f t="shared" si="21"/>
        <v>31.88405797101449</v>
      </c>
    </row>
    <row r="677" spans="1:5" ht="14.25">
      <c r="A677" s="88" t="s">
        <v>870</v>
      </c>
      <c r="B677" s="92"/>
      <c r="C677" s="86">
        <v>0</v>
      </c>
      <c r="D677" s="86">
        <f t="shared" si="20"/>
        <v>0</v>
      </c>
      <c r="E677" s="94">
        <f t="shared" si="21"/>
        <v>0</v>
      </c>
    </row>
    <row r="678" spans="1:5" ht="14.25">
      <c r="A678" s="88" t="s">
        <v>482</v>
      </c>
      <c r="B678" s="92"/>
      <c r="C678" s="86">
        <v>47</v>
      </c>
      <c r="D678" s="86">
        <f t="shared" si="20"/>
        <v>47</v>
      </c>
      <c r="E678" s="94">
        <f t="shared" si="21"/>
        <v>0</v>
      </c>
    </row>
    <row r="679" spans="1:5" ht="14.25">
      <c r="A679" s="88" t="s">
        <v>871</v>
      </c>
      <c r="B679" s="92"/>
      <c r="C679" s="86">
        <v>10</v>
      </c>
      <c r="D679" s="86">
        <f t="shared" si="20"/>
        <v>10</v>
      </c>
      <c r="E679" s="94">
        <f t="shared" si="21"/>
        <v>0</v>
      </c>
    </row>
    <row r="680" spans="1:5" ht="14.25">
      <c r="A680" s="87" t="s">
        <v>872</v>
      </c>
      <c r="B680" s="92">
        <f>B681</f>
        <v>464</v>
      </c>
      <c r="C680" s="86">
        <f>C681</f>
        <v>386</v>
      </c>
      <c r="D680" s="86">
        <f t="shared" si="20"/>
        <v>-78</v>
      </c>
      <c r="E680" s="94">
        <f t="shared" si="21"/>
        <v>-16.810344827586206</v>
      </c>
    </row>
    <row r="681" spans="1:5" ht="14.25">
      <c r="A681" s="88" t="s">
        <v>873</v>
      </c>
      <c r="B681" s="92">
        <f>398+66</f>
        <v>464</v>
      </c>
      <c r="C681" s="86">
        <v>386</v>
      </c>
      <c r="D681" s="86">
        <f t="shared" si="20"/>
        <v>-78</v>
      </c>
      <c r="E681" s="94">
        <f t="shared" si="21"/>
        <v>-16.810344827586206</v>
      </c>
    </row>
    <row r="682" spans="1:5" ht="14.25">
      <c r="A682" s="87" t="s">
        <v>874</v>
      </c>
      <c r="B682" s="92">
        <f>SUM(B683,B688,B701,B705,B717,B720,B724,B729,B733,B737,B740,B749,B751)</f>
        <v>38858</v>
      </c>
      <c r="C682" s="86">
        <f>SUM(C683,C688,C701,C705,C717,C720,C724,C729,C733,C737,C740,C749,C751)</f>
        <v>38065</v>
      </c>
      <c r="D682" s="86">
        <f t="shared" si="20"/>
        <v>-793</v>
      </c>
      <c r="E682" s="94">
        <f t="shared" si="21"/>
        <v>-2.040763806680735</v>
      </c>
    </row>
    <row r="683" spans="1:5" ht="14.25">
      <c r="A683" s="87" t="s">
        <v>875</v>
      </c>
      <c r="B683" s="92">
        <f>SUM(B684:B687)</f>
        <v>910</v>
      </c>
      <c r="C683" s="86">
        <f>SUM(C684:C687)</f>
        <v>1033</v>
      </c>
      <c r="D683" s="86">
        <f t="shared" si="20"/>
        <v>123</v>
      </c>
      <c r="E683" s="94">
        <f t="shared" si="21"/>
        <v>13.516483516483516</v>
      </c>
    </row>
    <row r="684" spans="1:5" ht="14.25">
      <c r="A684" s="88" t="s">
        <v>473</v>
      </c>
      <c r="B684" s="92">
        <v>415</v>
      </c>
      <c r="C684" s="86">
        <v>363</v>
      </c>
      <c r="D684" s="86">
        <f t="shared" si="20"/>
        <v>-52</v>
      </c>
      <c r="E684" s="94">
        <f t="shared" si="21"/>
        <v>-12.530120481927712</v>
      </c>
    </row>
    <row r="685" spans="1:5" ht="14.25">
      <c r="A685" s="88" t="s">
        <v>474</v>
      </c>
      <c r="B685" s="92">
        <v>45</v>
      </c>
      <c r="C685" s="86">
        <v>0</v>
      </c>
      <c r="D685" s="86">
        <f t="shared" si="20"/>
        <v>-45</v>
      </c>
      <c r="E685" s="94">
        <f t="shared" si="21"/>
        <v>-100</v>
      </c>
    </row>
    <row r="686" spans="1:5" ht="14.25">
      <c r="A686" s="88" t="s">
        <v>475</v>
      </c>
      <c r="B686" s="92">
        <v>62</v>
      </c>
      <c r="C686" s="86">
        <v>63</v>
      </c>
      <c r="D686" s="86">
        <f t="shared" si="20"/>
        <v>1</v>
      </c>
      <c r="E686" s="94">
        <f t="shared" si="21"/>
        <v>1.6129032258064515</v>
      </c>
    </row>
    <row r="687" spans="1:5" ht="14.25">
      <c r="A687" s="88" t="s">
        <v>876</v>
      </c>
      <c r="B687" s="92">
        <v>388</v>
      </c>
      <c r="C687" s="86">
        <v>607</v>
      </c>
      <c r="D687" s="86">
        <f t="shared" si="20"/>
        <v>219</v>
      </c>
      <c r="E687" s="94">
        <f t="shared" si="21"/>
        <v>56.44329896907217</v>
      </c>
    </row>
    <row r="688" spans="1:5" ht="14.25">
      <c r="A688" s="87" t="s">
        <v>264</v>
      </c>
      <c r="B688" s="92">
        <f>SUM(B689:B700)</f>
        <v>1387</v>
      </c>
      <c r="C688" s="86">
        <f>SUM(C689:C700)</f>
        <v>1575</v>
      </c>
      <c r="D688" s="86">
        <f t="shared" si="20"/>
        <v>188</v>
      </c>
      <c r="E688" s="94">
        <f t="shared" si="21"/>
        <v>13.554434030281183</v>
      </c>
    </row>
    <row r="689" spans="1:5" ht="14.25">
      <c r="A689" s="88" t="s">
        <v>877</v>
      </c>
      <c r="B689" s="92">
        <v>865</v>
      </c>
      <c r="C689" s="86">
        <v>648</v>
      </c>
      <c r="D689" s="86">
        <f t="shared" si="20"/>
        <v>-217</v>
      </c>
      <c r="E689" s="94">
        <f t="shared" si="21"/>
        <v>-25.08670520231214</v>
      </c>
    </row>
    <row r="690" spans="1:5" ht="14.25">
      <c r="A690" s="88" t="s">
        <v>878</v>
      </c>
      <c r="B690" s="92">
        <v>508</v>
      </c>
      <c r="C690" s="86">
        <v>565</v>
      </c>
      <c r="D690" s="86">
        <f t="shared" si="20"/>
        <v>57</v>
      </c>
      <c r="E690" s="94">
        <f t="shared" si="21"/>
        <v>11.220472440944881</v>
      </c>
    </row>
    <row r="691" spans="1:5" ht="14.25">
      <c r="A691" s="88" t="s">
        <v>879</v>
      </c>
      <c r="B691" s="92"/>
      <c r="C691" s="86">
        <v>0</v>
      </c>
      <c r="D691" s="86">
        <f t="shared" si="20"/>
        <v>0</v>
      </c>
      <c r="E691" s="94">
        <f t="shared" si="21"/>
        <v>0</v>
      </c>
    </row>
    <row r="692" spans="1:5" ht="14.25">
      <c r="A692" s="88" t="s">
        <v>880</v>
      </c>
      <c r="B692" s="92"/>
      <c r="C692" s="86">
        <v>0</v>
      </c>
      <c r="D692" s="86">
        <f t="shared" si="20"/>
        <v>0</v>
      </c>
      <c r="E692" s="94">
        <f t="shared" si="21"/>
        <v>0</v>
      </c>
    </row>
    <row r="693" spans="1:5" ht="14.25">
      <c r="A693" s="88" t="s">
        <v>881</v>
      </c>
      <c r="B693" s="92"/>
      <c r="C693" s="86">
        <v>0</v>
      </c>
      <c r="D693" s="86">
        <f t="shared" si="20"/>
        <v>0</v>
      </c>
      <c r="E693" s="94">
        <f t="shared" si="21"/>
        <v>0</v>
      </c>
    </row>
    <row r="694" spans="1:5" ht="14.25">
      <c r="A694" s="88" t="s">
        <v>882</v>
      </c>
      <c r="B694" s="92"/>
      <c r="C694" s="86">
        <v>0</v>
      </c>
      <c r="D694" s="86">
        <f t="shared" si="20"/>
        <v>0</v>
      </c>
      <c r="E694" s="94">
        <f t="shared" si="21"/>
        <v>0</v>
      </c>
    </row>
    <row r="695" spans="1:5" ht="14.25">
      <c r="A695" s="88" t="s">
        <v>883</v>
      </c>
      <c r="B695" s="92"/>
      <c r="C695" s="86">
        <v>0</v>
      </c>
      <c r="D695" s="86">
        <f t="shared" si="20"/>
        <v>0</v>
      </c>
      <c r="E695" s="94">
        <f t="shared" si="21"/>
        <v>0</v>
      </c>
    </row>
    <row r="696" spans="1:5" ht="14.25">
      <c r="A696" s="88" t="s">
        <v>884</v>
      </c>
      <c r="B696" s="92"/>
      <c r="C696" s="86">
        <v>0</v>
      </c>
      <c r="D696" s="86">
        <f t="shared" si="20"/>
        <v>0</v>
      </c>
      <c r="E696" s="94">
        <f t="shared" si="21"/>
        <v>0</v>
      </c>
    </row>
    <row r="697" spans="1:5" ht="14.25">
      <c r="A697" s="88" t="s">
        <v>885</v>
      </c>
      <c r="B697" s="92"/>
      <c r="C697" s="86">
        <v>0</v>
      </c>
      <c r="D697" s="86">
        <f t="shared" si="20"/>
        <v>0</v>
      </c>
      <c r="E697" s="94">
        <f t="shared" si="21"/>
        <v>0</v>
      </c>
    </row>
    <row r="698" spans="1:5" ht="14.25">
      <c r="A698" s="88" t="s">
        <v>886</v>
      </c>
      <c r="B698" s="92"/>
      <c r="C698" s="86">
        <v>0</v>
      </c>
      <c r="D698" s="86">
        <f t="shared" si="20"/>
        <v>0</v>
      </c>
      <c r="E698" s="94">
        <f t="shared" si="21"/>
        <v>0</v>
      </c>
    </row>
    <row r="699" spans="1:5" ht="14.25">
      <c r="A699" s="88" t="s">
        <v>887</v>
      </c>
      <c r="B699" s="92"/>
      <c r="C699" s="86">
        <v>0</v>
      </c>
      <c r="D699" s="86">
        <f t="shared" si="20"/>
        <v>0</v>
      </c>
      <c r="E699" s="94">
        <f t="shared" si="21"/>
        <v>0</v>
      </c>
    </row>
    <row r="700" spans="1:5" ht="14.25">
      <c r="A700" s="88" t="s">
        <v>888</v>
      </c>
      <c r="B700" s="92">
        <v>14</v>
      </c>
      <c r="C700" s="86">
        <v>362</v>
      </c>
      <c r="D700" s="86">
        <f t="shared" si="20"/>
        <v>348</v>
      </c>
      <c r="E700" s="94">
        <f t="shared" si="21"/>
        <v>2485.714285714286</v>
      </c>
    </row>
    <row r="701" spans="1:5" ht="14.25">
      <c r="A701" s="87" t="s">
        <v>265</v>
      </c>
      <c r="B701" s="92">
        <f>SUM(B702:B704)</f>
        <v>2899</v>
      </c>
      <c r="C701" s="86">
        <f>SUM(C702:C704)</f>
        <v>3044</v>
      </c>
      <c r="D701" s="86">
        <f t="shared" si="20"/>
        <v>145</v>
      </c>
      <c r="E701" s="94">
        <f t="shared" si="21"/>
        <v>5.001724732666437</v>
      </c>
    </row>
    <row r="702" spans="1:5" ht="14.25">
      <c r="A702" s="88" t="s">
        <v>889</v>
      </c>
      <c r="B702" s="92"/>
      <c r="C702" s="86">
        <v>0</v>
      </c>
      <c r="D702" s="86">
        <f t="shared" si="20"/>
        <v>0</v>
      </c>
      <c r="E702" s="94">
        <f t="shared" si="21"/>
        <v>0</v>
      </c>
    </row>
    <row r="703" spans="1:5" ht="14.25">
      <c r="A703" s="88" t="s">
        <v>890</v>
      </c>
      <c r="B703" s="92">
        <v>1986</v>
      </c>
      <c r="C703" s="86">
        <v>2137</v>
      </c>
      <c r="D703" s="86">
        <f t="shared" si="20"/>
        <v>151</v>
      </c>
      <c r="E703" s="94">
        <f t="shared" si="21"/>
        <v>7.603222557905337</v>
      </c>
    </row>
    <row r="704" spans="1:5" ht="14.25">
      <c r="A704" s="88" t="s">
        <v>891</v>
      </c>
      <c r="B704" s="92">
        <v>913</v>
      </c>
      <c r="C704" s="86">
        <v>907</v>
      </c>
      <c r="D704" s="86">
        <f t="shared" si="20"/>
        <v>-6</v>
      </c>
      <c r="E704" s="94">
        <f t="shared" si="21"/>
        <v>-0.6571741511500547</v>
      </c>
    </row>
    <row r="705" spans="1:5" ht="14.25">
      <c r="A705" s="87" t="s">
        <v>266</v>
      </c>
      <c r="B705" s="92">
        <f>SUM(B706:B716)</f>
        <v>4366</v>
      </c>
      <c r="C705" s="86">
        <f>SUM(C706:C716)</f>
        <v>4615</v>
      </c>
      <c r="D705" s="86">
        <f t="shared" si="20"/>
        <v>249</v>
      </c>
      <c r="E705" s="94">
        <f t="shared" si="21"/>
        <v>5.70316078790655</v>
      </c>
    </row>
    <row r="706" spans="1:5" ht="14.25">
      <c r="A706" s="88" t="s">
        <v>892</v>
      </c>
      <c r="B706" s="92">
        <v>605</v>
      </c>
      <c r="C706" s="86">
        <v>492</v>
      </c>
      <c r="D706" s="86">
        <f t="shared" si="20"/>
        <v>-113</v>
      </c>
      <c r="E706" s="94">
        <f t="shared" si="21"/>
        <v>-18.677685950413224</v>
      </c>
    </row>
    <row r="707" spans="1:5" ht="14.25">
      <c r="A707" s="88" t="s">
        <v>893</v>
      </c>
      <c r="B707" s="92">
        <v>386</v>
      </c>
      <c r="C707" s="86">
        <v>176</v>
      </c>
      <c r="D707" s="86">
        <f t="shared" si="20"/>
        <v>-210</v>
      </c>
      <c r="E707" s="94">
        <f t="shared" si="21"/>
        <v>-54.40414507772021</v>
      </c>
    </row>
    <row r="708" spans="1:5" ht="14.25">
      <c r="A708" s="88" t="s">
        <v>894</v>
      </c>
      <c r="B708" s="92">
        <v>656</v>
      </c>
      <c r="C708" s="86">
        <v>711</v>
      </c>
      <c r="D708" s="86">
        <f aca="true" t="shared" si="22" ref="D708:D771">C708-B708</f>
        <v>55</v>
      </c>
      <c r="E708" s="94">
        <f aca="true" t="shared" si="23" ref="E708:E771">IF(B708=0,0,D708/B708*100)</f>
        <v>8.384146341463415</v>
      </c>
    </row>
    <row r="709" spans="1:5" ht="14.25">
      <c r="A709" s="88" t="s">
        <v>895</v>
      </c>
      <c r="B709" s="92"/>
      <c r="C709" s="86">
        <v>0</v>
      </c>
      <c r="D709" s="86">
        <f t="shared" si="22"/>
        <v>0</v>
      </c>
      <c r="E709" s="94">
        <f t="shared" si="23"/>
        <v>0</v>
      </c>
    </row>
    <row r="710" spans="1:5" ht="14.25">
      <c r="A710" s="88" t="s">
        <v>896</v>
      </c>
      <c r="B710" s="92">
        <v>9</v>
      </c>
      <c r="C710" s="86">
        <v>62</v>
      </c>
      <c r="D710" s="86">
        <f t="shared" si="22"/>
        <v>53</v>
      </c>
      <c r="E710" s="94">
        <f t="shared" si="23"/>
        <v>588.8888888888889</v>
      </c>
    </row>
    <row r="711" spans="1:5" ht="14.25">
      <c r="A711" s="88" t="s">
        <v>897</v>
      </c>
      <c r="B711" s="92"/>
      <c r="C711" s="86">
        <v>0</v>
      </c>
      <c r="D711" s="86">
        <f t="shared" si="22"/>
        <v>0</v>
      </c>
      <c r="E711" s="94">
        <f t="shared" si="23"/>
        <v>0</v>
      </c>
    </row>
    <row r="712" spans="1:5" ht="14.25">
      <c r="A712" s="88" t="s">
        <v>898</v>
      </c>
      <c r="B712" s="92"/>
      <c r="C712" s="86">
        <v>0</v>
      </c>
      <c r="D712" s="86">
        <f t="shared" si="22"/>
        <v>0</v>
      </c>
      <c r="E712" s="94">
        <f t="shared" si="23"/>
        <v>0</v>
      </c>
    </row>
    <row r="713" spans="1:5" ht="14.25">
      <c r="A713" s="88" t="s">
        <v>899</v>
      </c>
      <c r="B713" s="92">
        <v>2020</v>
      </c>
      <c r="C713" s="86">
        <v>2566</v>
      </c>
      <c r="D713" s="86">
        <f t="shared" si="22"/>
        <v>546</v>
      </c>
      <c r="E713" s="94">
        <f t="shared" si="23"/>
        <v>27.02970297029703</v>
      </c>
    </row>
    <row r="714" spans="1:5" ht="14.25">
      <c r="A714" s="88" t="s">
        <v>900</v>
      </c>
      <c r="B714" s="92">
        <v>669</v>
      </c>
      <c r="C714" s="86">
        <v>608</v>
      </c>
      <c r="D714" s="86">
        <f t="shared" si="22"/>
        <v>-61</v>
      </c>
      <c r="E714" s="94">
        <f t="shared" si="23"/>
        <v>-9.118086696562033</v>
      </c>
    </row>
    <row r="715" spans="1:5" ht="14.25">
      <c r="A715" s="88" t="s">
        <v>901</v>
      </c>
      <c r="B715" s="92"/>
      <c r="C715" s="86">
        <v>0</v>
      </c>
      <c r="D715" s="86">
        <f t="shared" si="22"/>
        <v>0</v>
      </c>
      <c r="E715" s="94">
        <f t="shared" si="23"/>
        <v>0</v>
      </c>
    </row>
    <row r="716" spans="1:5" ht="14.25">
      <c r="A716" s="88" t="s">
        <v>902</v>
      </c>
      <c r="B716" s="92">
        <v>21</v>
      </c>
      <c r="C716" s="86">
        <v>0</v>
      </c>
      <c r="D716" s="86">
        <f t="shared" si="22"/>
        <v>-21</v>
      </c>
      <c r="E716" s="94">
        <f t="shared" si="23"/>
        <v>-100</v>
      </c>
    </row>
    <row r="717" spans="1:5" ht="14.25">
      <c r="A717" s="87" t="s">
        <v>267</v>
      </c>
      <c r="B717" s="92">
        <f>SUM(B718:B719)</f>
        <v>65</v>
      </c>
      <c r="C717" s="86">
        <f>SUM(C718:C719)</f>
        <v>0</v>
      </c>
      <c r="D717" s="86">
        <f t="shared" si="22"/>
        <v>-65</v>
      </c>
      <c r="E717" s="94">
        <f t="shared" si="23"/>
        <v>-100</v>
      </c>
    </row>
    <row r="718" spans="1:5" ht="14.25">
      <c r="A718" s="88" t="s">
        <v>903</v>
      </c>
      <c r="B718" s="92">
        <v>65</v>
      </c>
      <c r="C718" s="86">
        <v>0</v>
      </c>
      <c r="D718" s="86">
        <f t="shared" si="22"/>
        <v>-65</v>
      </c>
      <c r="E718" s="94">
        <f t="shared" si="23"/>
        <v>-100</v>
      </c>
    </row>
    <row r="719" spans="1:5" ht="14.25">
      <c r="A719" s="88" t="s">
        <v>904</v>
      </c>
      <c r="B719" s="92"/>
      <c r="C719" s="86">
        <v>0</v>
      </c>
      <c r="D719" s="86">
        <f t="shared" si="22"/>
        <v>0</v>
      </c>
      <c r="E719" s="94">
        <f t="shared" si="23"/>
        <v>0</v>
      </c>
    </row>
    <row r="720" spans="1:5" ht="14.25">
      <c r="A720" s="87" t="s">
        <v>268</v>
      </c>
      <c r="B720" s="92">
        <f>SUM(B721:B723)</f>
        <v>2400</v>
      </c>
      <c r="C720" s="86">
        <f>SUM(C721:C723)</f>
        <v>2980</v>
      </c>
      <c r="D720" s="86">
        <f t="shared" si="22"/>
        <v>580</v>
      </c>
      <c r="E720" s="94">
        <f t="shared" si="23"/>
        <v>24.166666666666668</v>
      </c>
    </row>
    <row r="721" spans="1:5" ht="14.25">
      <c r="A721" s="88" t="s">
        <v>905</v>
      </c>
      <c r="B721" s="92">
        <v>1002</v>
      </c>
      <c r="C721" s="86">
        <v>1468</v>
      </c>
      <c r="D721" s="86">
        <f t="shared" si="22"/>
        <v>466</v>
      </c>
      <c r="E721" s="94">
        <f t="shared" si="23"/>
        <v>46.506986027944116</v>
      </c>
    </row>
    <row r="722" spans="1:5" ht="14.25">
      <c r="A722" s="88" t="s">
        <v>906</v>
      </c>
      <c r="B722" s="92">
        <v>692</v>
      </c>
      <c r="C722" s="86">
        <v>684</v>
      </c>
      <c r="D722" s="86">
        <f t="shared" si="22"/>
        <v>-8</v>
      </c>
      <c r="E722" s="94">
        <f t="shared" si="23"/>
        <v>-1.1560693641618496</v>
      </c>
    </row>
    <row r="723" spans="1:5" ht="14.25">
      <c r="A723" s="88" t="s">
        <v>907</v>
      </c>
      <c r="B723" s="92">
        <v>706</v>
      </c>
      <c r="C723" s="86">
        <v>828</v>
      </c>
      <c r="D723" s="86">
        <f t="shared" si="22"/>
        <v>122</v>
      </c>
      <c r="E723" s="94">
        <f t="shared" si="23"/>
        <v>17.280453257790366</v>
      </c>
    </row>
    <row r="724" spans="1:5" ht="14.25">
      <c r="A724" s="87" t="s">
        <v>269</v>
      </c>
      <c r="B724" s="92">
        <f>SUM(B725:B728)</f>
        <v>6816</v>
      </c>
      <c r="C724" s="86">
        <f>SUM(C725:C728)</f>
        <v>5462</v>
      </c>
      <c r="D724" s="86">
        <f t="shared" si="22"/>
        <v>-1354</v>
      </c>
      <c r="E724" s="94">
        <f t="shared" si="23"/>
        <v>-19.865023474178404</v>
      </c>
    </row>
    <row r="725" spans="1:5" ht="14.25">
      <c r="A725" s="88" t="s">
        <v>908</v>
      </c>
      <c r="B725" s="92">
        <v>1505</v>
      </c>
      <c r="C725" s="86">
        <v>1835</v>
      </c>
      <c r="D725" s="86">
        <f t="shared" si="22"/>
        <v>330</v>
      </c>
      <c r="E725" s="94">
        <f t="shared" si="23"/>
        <v>21.92691029900332</v>
      </c>
    </row>
    <row r="726" spans="1:5" ht="14.25">
      <c r="A726" s="88" t="s">
        <v>909</v>
      </c>
      <c r="B726" s="92">
        <v>2067</v>
      </c>
      <c r="C726" s="86">
        <v>2011</v>
      </c>
      <c r="D726" s="86">
        <f t="shared" si="22"/>
        <v>-56</v>
      </c>
      <c r="E726" s="94">
        <f t="shared" si="23"/>
        <v>-2.7092404450895016</v>
      </c>
    </row>
    <row r="727" spans="1:5" ht="14.25">
      <c r="A727" s="88" t="s">
        <v>910</v>
      </c>
      <c r="B727" s="92">
        <v>2640</v>
      </c>
      <c r="C727" s="86">
        <v>1595</v>
      </c>
      <c r="D727" s="86">
        <f t="shared" si="22"/>
        <v>-1045</v>
      </c>
      <c r="E727" s="94">
        <f t="shared" si="23"/>
        <v>-39.58333333333333</v>
      </c>
    </row>
    <row r="728" spans="1:5" ht="14.25">
      <c r="A728" s="88" t="s">
        <v>911</v>
      </c>
      <c r="B728" s="92">
        <v>604</v>
      </c>
      <c r="C728" s="86">
        <v>21</v>
      </c>
      <c r="D728" s="86">
        <f t="shared" si="22"/>
        <v>-583</v>
      </c>
      <c r="E728" s="94">
        <f t="shared" si="23"/>
        <v>-96.52317880794702</v>
      </c>
    </row>
    <row r="729" spans="1:5" ht="14.25">
      <c r="A729" s="87" t="s">
        <v>270</v>
      </c>
      <c r="B729" s="92">
        <f>SUM(B730:B732)</f>
        <v>16380</v>
      </c>
      <c r="C729" s="86">
        <f>SUM(C730:C732)</f>
        <v>17663</v>
      </c>
      <c r="D729" s="86">
        <f t="shared" si="22"/>
        <v>1283</v>
      </c>
      <c r="E729" s="94">
        <f t="shared" si="23"/>
        <v>7.832722832722832</v>
      </c>
    </row>
    <row r="730" spans="1:5" ht="14.25">
      <c r="A730" s="88" t="s">
        <v>912</v>
      </c>
      <c r="B730" s="92"/>
      <c r="C730" s="86">
        <v>0</v>
      </c>
      <c r="D730" s="86">
        <f t="shared" si="22"/>
        <v>0</v>
      </c>
      <c r="E730" s="94">
        <f t="shared" si="23"/>
        <v>0</v>
      </c>
    </row>
    <row r="731" spans="1:5" ht="14.25">
      <c r="A731" s="88" t="s">
        <v>913</v>
      </c>
      <c r="B731" s="92">
        <v>16380</v>
      </c>
      <c r="C731" s="86">
        <v>17663</v>
      </c>
      <c r="D731" s="86">
        <f t="shared" si="22"/>
        <v>1283</v>
      </c>
      <c r="E731" s="94">
        <f t="shared" si="23"/>
        <v>7.832722832722832</v>
      </c>
    </row>
    <row r="732" spans="1:5" ht="14.25">
      <c r="A732" s="88" t="s">
        <v>914</v>
      </c>
      <c r="B732" s="92"/>
      <c r="C732" s="86">
        <v>0</v>
      </c>
      <c r="D732" s="86">
        <f t="shared" si="22"/>
        <v>0</v>
      </c>
      <c r="E732" s="94">
        <f t="shared" si="23"/>
        <v>0</v>
      </c>
    </row>
    <row r="733" spans="1:5" ht="14.25">
      <c r="A733" s="87" t="s">
        <v>271</v>
      </c>
      <c r="B733" s="92">
        <f>SUM(B734:B736)</f>
        <v>481</v>
      </c>
      <c r="C733" s="86">
        <f>SUM(C734:C736)</f>
        <v>517</v>
      </c>
      <c r="D733" s="86">
        <f t="shared" si="22"/>
        <v>36</v>
      </c>
      <c r="E733" s="94">
        <f t="shared" si="23"/>
        <v>7.484407484407485</v>
      </c>
    </row>
    <row r="734" spans="1:5" ht="14.25">
      <c r="A734" s="88" t="s">
        <v>915</v>
      </c>
      <c r="B734" s="92">
        <v>481</v>
      </c>
      <c r="C734" s="86">
        <v>517</v>
      </c>
      <c r="D734" s="86">
        <f t="shared" si="22"/>
        <v>36</v>
      </c>
      <c r="E734" s="94">
        <f t="shared" si="23"/>
        <v>7.484407484407485</v>
      </c>
    </row>
    <row r="735" spans="1:5" ht="14.25">
      <c r="A735" s="88" t="s">
        <v>916</v>
      </c>
      <c r="B735" s="92"/>
      <c r="C735" s="86">
        <v>0</v>
      </c>
      <c r="D735" s="86">
        <f t="shared" si="22"/>
        <v>0</v>
      </c>
      <c r="E735" s="94">
        <f t="shared" si="23"/>
        <v>0</v>
      </c>
    </row>
    <row r="736" spans="1:5" ht="14.25">
      <c r="A736" s="88" t="s">
        <v>917</v>
      </c>
      <c r="B736" s="92"/>
      <c r="C736" s="86">
        <v>0</v>
      </c>
      <c r="D736" s="86">
        <f t="shared" si="22"/>
        <v>0</v>
      </c>
      <c r="E736" s="94">
        <f t="shared" si="23"/>
        <v>0</v>
      </c>
    </row>
    <row r="737" spans="1:5" ht="14.25">
      <c r="A737" s="87" t="s">
        <v>272</v>
      </c>
      <c r="B737" s="92">
        <f>SUM(B738:B739)</f>
        <v>79</v>
      </c>
      <c r="C737" s="86">
        <f>SUM(C738:C739)</f>
        <v>77</v>
      </c>
      <c r="D737" s="86">
        <f t="shared" si="22"/>
        <v>-2</v>
      </c>
      <c r="E737" s="94">
        <f t="shared" si="23"/>
        <v>-2.5316455696202533</v>
      </c>
    </row>
    <row r="738" spans="1:5" ht="14.25">
      <c r="A738" s="88" t="s">
        <v>918</v>
      </c>
      <c r="B738" s="92">
        <v>79</v>
      </c>
      <c r="C738" s="86">
        <v>77</v>
      </c>
      <c r="D738" s="86">
        <f t="shared" si="22"/>
        <v>-2</v>
      </c>
      <c r="E738" s="94">
        <f t="shared" si="23"/>
        <v>-2.5316455696202533</v>
      </c>
    </row>
    <row r="739" spans="1:5" ht="14.25">
      <c r="A739" s="88" t="s">
        <v>919</v>
      </c>
      <c r="B739" s="92"/>
      <c r="C739" s="86">
        <v>0</v>
      </c>
      <c r="D739" s="86">
        <f t="shared" si="22"/>
        <v>0</v>
      </c>
      <c r="E739" s="94">
        <f t="shared" si="23"/>
        <v>0</v>
      </c>
    </row>
    <row r="740" spans="1:5" ht="14.25">
      <c r="A740" s="87" t="s">
        <v>920</v>
      </c>
      <c r="B740" s="92">
        <f>SUM(B741:B748)</f>
        <v>0</v>
      </c>
      <c r="C740" s="86">
        <f>SUM(C741:C748)</f>
        <v>122</v>
      </c>
      <c r="D740" s="86">
        <f t="shared" si="22"/>
        <v>122</v>
      </c>
      <c r="E740" s="94">
        <f t="shared" si="23"/>
        <v>0</v>
      </c>
    </row>
    <row r="741" spans="1:5" ht="14.25">
      <c r="A741" s="88" t="s">
        <v>473</v>
      </c>
      <c r="B741" s="92"/>
      <c r="C741" s="86">
        <v>122</v>
      </c>
      <c r="D741" s="86">
        <f t="shared" si="22"/>
        <v>122</v>
      </c>
      <c r="E741" s="94">
        <f t="shared" si="23"/>
        <v>0</v>
      </c>
    </row>
    <row r="742" spans="1:5" ht="14.25">
      <c r="A742" s="88" t="s">
        <v>474</v>
      </c>
      <c r="B742" s="92"/>
      <c r="C742" s="86">
        <v>0</v>
      </c>
      <c r="D742" s="86">
        <f t="shared" si="22"/>
        <v>0</v>
      </c>
      <c r="E742" s="94">
        <f t="shared" si="23"/>
        <v>0</v>
      </c>
    </row>
    <row r="743" spans="1:5" ht="14.25">
      <c r="A743" s="88" t="s">
        <v>475</v>
      </c>
      <c r="B743" s="92"/>
      <c r="C743" s="86">
        <v>0</v>
      </c>
      <c r="D743" s="86">
        <f t="shared" si="22"/>
        <v>0</v>
      </c>
      <c r="E743" s="94">
        <f t="shared" si="23"/>
        <v>0</v>
      </c>
    </row>
    <row r="744" spans="1:5" ht="14.25">
      <c r="A744" s="88" t="s">
        <v>509</v>
      </c>
      <c r="B744" s="92"/>
      <c r="C744" s="86">
        <v>0</v>
      </c>
      <c r="D744" s="86">
        <f t="shared" si="22"/>
        <v>0</v>
      </c>
      <c r="E744" s="94">
        <f t="shared" si="23"/>
        <v>0</v>
      </c>
    </row>
    <row r="745" spans="1:5" ht="14.25">
      <c r="A745" s="88" t="s">
        <v>921</v>
      </c>
      <c r="B745" s="92"/>
      <c r="C745" s="86">
        <v>0</v>
      </c>
      <c r="D745" s="86">
        <f t="shared" si="22"/>
        <v>0</v>
      </c>
      <c r="E745" s="94">
        <f t="shared" si="23"/>
        <v>0</v>
      </c>
    </row>
    <row r="746" spans="1:5" ht="14.25">
      <c r="A746" s="88" t="s">
        <v>922</v>
      </c>
      <c r="B746" s="92"/>
      <c r="C746" s="86">
        <v>0</v>
      </c>
      <c r="D746" s="86">
        <f t="shared" si="22"/>
        <v>0</v>
      </c>
      <c r="E746" s="94">
        <f t="shared" si="23"/>
        <v>0</v>
      </c>
    </row>
    <row r="747" spans="1:5" ht="14.25">
      <c r="A747" s="88" t="s">
        <v>482</v>
      </c>
      <c r="B747" s="92"/>
      <c r="C747" s="86">
        <v>0</v>
      </c>
      <c r="D747" s="86">
        <f t="shared" si="22"/>
        <v>0</v>
      </c>
      <c r="E747" s="94">
        <f t="shared" si="23"/>
        <v>0</v>
      </c>
    </row>
    <row r="748" spans="1:5" ht="14.25">
      <c r="A748" s="88" t="s">
        <v>923</v>
      </c>
      <c r="B748" s="92"/>
      <c r="C748" s="86">
        <v>0</v>
      </c>
      <c r="D748" s="86">
        <f t="shared" si="22"/>
        <v>0</v>
      </c>
      <c r="E748" s="94">
        <f t="shared" si="23"/>
        <v>0</v>
      </c>
    </row>
    <row r="749" spans="1:5" ht="14.25">
      <c r="A749" s="87" t="s">
        <v>924</v>
      </c>
      <c r="B749" s="92">
        <f>B750</f>
        <v>0</v>
      </c>
      <c r="C749" s="86">
        <f>C750</f>
        <v>699</v>
      </c>
      <c r="D749" s="86">
        <f t="shared" si="22"/>
        <v>699</v>
      </c>
      <c r="E749" s="94">
        <f t="shared" si="23"/>
        <v>0</v>
      </c>
    </row>
    <row r="750" spans="1:5" ht="14.25">
      <c r="A750" s="88" t="s">
        <v>925</v>
      </c>
      <c r="B750" s="92"/>
      <c r="C750" s="86">
        <v>699</v>
      </c>
      <c r="D750" s="86">
        <f t="shared" si="22"/>
        <v>699</v>
      </c>
      <c r="E750" s="94">
        <f t="shared" si="23"/>
        <v>0</v>
      </c>
    </row>
    <row r="751" spans="1:5" ht="14.25">
      <c r="A751" s="87" t="s">
        <v>926</v>
      </c>
      <c r="B751" s="92">
        <f>B752</f>
        <v>3075</v>
      </c>
      <c r="C751" s="86">
        <f>C752</f>
        <v>278</v>
      </c>
      <c r="D751" s="86">
        <f t="shared" si="22"/>
        <v>-2797</v>
      </c>
      <c r="E751" s="94">
        <f t="shared" si="23"/>
        <v>-90.95934959349593</v>
      </c>
    </row>
    <row r="752" spans="1:5" ht="14.25">
      <c r="A752" s="88" t="s">
        <v>927</v>
      </c>
      <c r="B752" s="92">
        <f>1948+1127</f>
        <v>3075</v>
      </c>
      <c r="C752" s="86">
        <v>278</v>
      </c>
      <c r="D752" s="86">
        <f t="shared" si="22"/>
        <v>-2797</v>
      </c>
      <c r="E752" s="94">
        <f t="shared" si="23"/>
        <v>-90.95934959349593</v>
      </c>
    </row>
    <row r="753" spans="1:5" ht="14.25">
      <c r="A753" s="87" t="s">
        <v>273</v>
      </c>
      <c r="B753" s="92">
        <f>SUM(B754,B764,B768,B776,B782,B789,B795,B798,B801,B803,B805,B811,B813,B815,B830)</f>
        <v>715</v>
      </c>
      <c r="C753" s="86">
        <f>SUM(C754,C764,C768,C776,C782,C789,C795,C798,C801,C803,C805,C811,C813,C815,C830)</f>
        <v>1628</v>
      </c>
      <c r="D753" s="86">
        <f t="shared" si="22"/>
        <v>913</v>
      </c>
      <c r="E753" s="94">
        <f t="shared" si="23"/>
        <v>127.69230769230768</v>
      </c>
    </row>
    <row r="754" spans="1:5" ht="14.25">
      <c r="A754" s="87" t="s">
        <v>274</v>
      </c>
      <c r="B754" s="92">
        <f>SUM(B755:B763)</f>
        <v>296</v>
      </c>
      <c r="C754" s="86">
        <f>SUM(C755:C763)</f>
        <v>357</v>
      </c>
      <c r="D754" s="86">
        <f t="shared" si="22"/>
        <v>61</v>
      </c>
      <c r="E754" s="94">
        <f t="shared" si="23"/>
        <v>20.60810810810811</v>
      </c>
    </row>
    <row r="755" spans="1:5" ht="14.25">
      <c r="A755" s="88" t="s">
        <v>473</v>
      </c>
      <c r="B755" s="92">
        <v>284</v>
      </c>
      <c r="C755" s="86">
        <v>357</v>
      </c>
      <c r="D755" s="86">
        <f t="shared" si="22"/>
        <v>73</v>
      </c>
      <c r="E755" s="94">
        <f t="shared" si="23"/>
        <v>25.704225352112676</v>
      </c>
    </row>
    <row r="756" spans="1:5" ht="14.25">
      <c r="A756" s="88" t="s">
        <v>474</v>
      </c>
      <c r="B756" s="92"/>
      <c r="C756" s="86">
        <v>0</v>
      </c>
      <c r="D756" s="86">
        <f t="shared" si="22"/>
        <v>0</v>
      </c>
      <c r="E756" s="94">
        <f t="shared" si="23"/>
        <v>0</v>
      </c>
    </row>
    <row r="757" spans="1:5" ht="14.25">
      <c r="A757" s="88" t="s">
        <v>475</v>
      </c>
      <c r="B757" s="92"/>
      <c r="C757" s="86">
        <v>0</v>
      </c>
      <c r="D757" s="86">
        <f t="shared" si="22"/>
        <v>0</v>
      </c>
      <c r="E757" s="94">
        <f t="shared" si="23"/>
        <v>0</v>
      </c>
    </row>
    <row r="758" spans="1:5" ht="14.25">
      <c r="A758" s="88" t="s">
        <v>928</v>
      </c>
      <c r="B758" s="92"/>
      <c r="C758" s="86">
        <v>0</v>
      </c>
      <c r="D758" s="86">
        <f t="shared" si="22"/>
        <v>0</v>
      </c>
      <c r="E758" s="94">
        <f t="shared" si="23"/>
        <v>0</v>
      </c>
    </row>
    <row r="759" spans="1:5" ht="14.25">
      <c r="A759" s="88" t="s">
        <v>929</v>
      </c>
      <c r="B759" s="92">
        <v>12</v>
      </c>
      <c r="C759" s="86">
        <v>0</v>
      </c>
      <c r="D759" s="86">
        <f t="shared" si="22"/>
        <v>-12</v>
      </c>
      <c r="E759" s="94">
        <f t="shared" si="23"/>
        <v>-100</v>
      </c>
    </row>
    <row r="760" spans="1:5" ht="14.25">
      <c r="A760" s="88" t="s">
        <v>930</v>
      </c>
      <c r="B760" s="92"/>
      <c r="C760" s="86">
        <v>0</v>
      </c>
      <c r="D760" s="86">
        <f t="shared" si="22"/>
        <v>0</v>
      </c>
      <c r="E760" s="94">
        <f t="shared" si="23"/>
        <v>0</v>
      </c>
    </row>
    <row r="761" spans="1:5" ht="14.25">
      <c r="A761" s="88" t="s">
        <v>931</v>
      </c>
      <c r="B761" s="92"/>
      <c r="C761" s="86">
        <v>0</v>
      </c>
      <c r="D761" s="86">
        <f t="shared" si="22"/>
        <v>0</v>
      </c>
      <c r="E761" s="94">
        <f t="shared" si="23"/>
        <v>0</v>
      </c>
    </row>
    <row r="762" spans="1:5" ht="14.25">
      <c r="A762" s="88" t="s">
        <v>932</v>
      </c>
      <c r="B762" s="92"/>
      <c r="C762" s="86">
        <v>0</v>
      </c>
      <c r="D762" s="86">
        <f t="shared" si="22"/>
        <v>0</v>
      </c>
      <c r="E762" s="94">
        <f t="shared" si="23"/>
        <v>0</v>
      </c>
    </row>
    <row r="763" spans="1:5" ht="14.25">
      <c r="A763" s="88" t="s">
        <v>933</v>
      </c>
      <c r="B763" s="92"/>
      <c r="C763" s="86">
        <v>0</v>
      </c>
      <c r="D763" s="86">
        <f t="shared" si="22"/>
        <v>0</v>
      </c>
      <c r="E763" s="94">
        <f t="shared" si="23"/>
        <v>0</v>
      </c>
    </row>
    <row r="764" spans="1:5" ht="14.25">
      <c r="A764" s="87" t="s">
        <v>275</v>
      </c>
      <c r="B764" s="92">
        <f>SUM(B765:B767)</f>
        <v>79</v>
      </c>
      <c r="C764" s="86">
        <f>SUM(C765:C767)</f>
        <v>28</v>
      </c>
      <c r="D764" s="86">
        <f t="shared" si="22"/>
        <v>-51</v>
      </c>
      <c r="E764" s="94">
        <f t="shared" si="23"/>
        <v>-64.55696202531645</v>
      </c>
    </row>
    <row r="765" spans="1:5" ht="14.25">
      <c r="A765" s="88" t="s">
        <v>934</v>
      </c>
      <c r="B765" s="92"/>
      <c r="C765" s="86">
        <v>0</v>
      </c>
      <c r="D765" s="86">
        <f t="shared" si="22"/>
        <v>0</v>
      </c>
      <c r="E765" s="94">
        <f t="shared" si="23"/>
        <v>0</v>
      </c>
    </row>
    <row r="766" spans="1:5" ht="14.25">
      <c r="A766" s="88" t="s">
        <v>935</v>
      </c>
      <c r="B766" s="92"/>
      <c r="C766" s="86">
        <v>0</v>
      </c>
      <c r="D766" s="86">
        <f t="shared" si="22"/>
        <v>0</v>
      </c>
      <c r="E766" s="94">
        <f t="shared" si="23"/>
        <v>0</v>
      </c>
    </row>
    <row r="767" spans="1:5" ht="14.25">
      <c r="A767" s="88" t="s">
        <v>936</v>
      </c>
      <c r="B767" s="92">
        <v>79</v>
      </c>
      <c r="C767" s="86">
        <v>28</v>
      </c>
      <c r="D767" s="86">
        <f t="shared" si="22"/>
        <v>-51</v>
      </c>
      <c r="E767" s="94">
        <f t="shared" si="23"/>
        <v>-64.55696202531645</v>
      </c>
    </row>
    <row r="768" spans="1:5" ht="14.25">
      <c r="A768" s="87" t="s">
        <v>276</v>
      </c>
      <c r="B768" s="92">
        <f>SUM(B769:B775)</f>
        <v>110</v>
      </c>
      <c r="C768" s="86">
        <f>SUM(C769:C775)</f>
        <v>1145</v>
      </c>
      <c r="D768" s="86">
        <f t="shared" si="22"/>
        <v>1035</v>
      </c>
      <c r="E768" s="94">
        <f t="shared" si="23"/>
        <v>940.9090909090909</v>
      </c>
    </row>
    <row r="769" spans="1:5" ht="14.25">
      <c r="A769" s="88" t="s">
        <v>937</v>
      </c>
      <c r="B769" s="92"/>
      <c r="C769" s="86">
        <v>0</v>
      </c>
      <c r="D769" s="86">
        <f t="shared" si="22"/>
        <v>0</v>
      </c>
      <c r="E769" s="94">
        <f t="shared" si="23"/>
        <v>0</v>
      </c>
    </row>
    <row r="770" spans="1:5" ht="14.25">
      <c r="A770" s="88" t="s">
        <v>938</v>
      </c>
      <c r="B770" s="92">
        <v>76</v>
      </c>
      <c r="C770" s="86">
        <v>68</v>
      </c>
      <c r="D770" s="86">
        <f t="shared" si="22"/>
        <v>-8</v>
      </c>
      <c r="E770" s="94">
        <f t="shared" si="23"/>
        <v>-10.526315789473683</v>
      </c>
    </row>
    <row r="771" spans="1:5" ht="14.25">
      <c r="A771" s="88" t="s">
        <v>939</v>
      </c>
      <c r="B771" s="92"/>
      <c r="C771" s="86">
        <v>0</v>
      </c>
      <c r="D771" s="86">
        <f t="shared" si="22"/>
        <v>0</v>
      </c>
      <c r="E771" s="94">
        <f t="shared" si="23"/>
        <v>0</v>
      </c>
    </row>
    <row r="772" spans="1:5" ht="14.25">
      <c r="A772" s="88" t="s">
        <v>940</v>
      </c>
      <c r="B772" s="92"/>
      <c r="C772" s="86">
        <v>21</v>
      </c>
      <c r="D772" s="86">
        <f aca="true" t="shared" si="24" ref="D772:D835">C772-B772</f>
        <v>21</v>
      </c>
      <c r="E772" s="94">
        <f aca="true" t="shared" si="25" ref="E772:E835">IF(B772=0,0,D772/B772*100)</f>
        <v>0</v>
      </c>
    </row>
    <row r="773" spans="1:5" ht="14.25">
      <c r="A773" s="88" t="s">
        <v>941</v>
      </c>
      <c r="B773" s="92"/>
      <c r="C773" s="86">
        <v>0</v>
      </c>
      <c r="D773" s="86">
        <f t="shared" si="24"/>
        <v>0</v>
      </c>
      <c r="E773" s="94">
        <f t="shared" si="25"/>
        <v>0</v>
      </c>
    </row>
    <row r="774" spans="1:5" ht="14.25">
      <c r="A774" s="88" t="s">
        <v>942</v>
      </c>
      <c r="B774" s="92"/>
      <c r="C774" s="86">
        <v>0</v>
      </c>
      <c r="D774" s="86">
        <f t="shared" si="24"/>
        <v>0</v>
      </c>
      <c r="E774" s="94">
        <f t="shared" si="25"/>
        <v>0</v>
      </c>
    </row>
    <row r="775" spans="1:5" ht="14.25">
      <c r="A775" s="88" t="s">
        <v>943</v>
      </c>
      <c r="B775" s="92">
        <v>34</v>
      </c>
      <c r="C775" s="86">
        <v>1056</v>
      </c>
      <c r="D775" s="86">
        <f t="shared" si="24"/>
        <v>1022</v>
      </c>
      <c r="E775" s="94">
        <f t="shared" si="25"/>
        <v>3005.8823529411766</v>
      </c>
    </row>
    <row r="776" spans="1:5" ht="14.25">
      <c r="A776" s="87" t="s">
        <v>277</v>
      </c>
      <c r="B776" s="92">
        <f>SUM(B777:B781)</f>
        <v>0</v>
      </c>
      <c r="C776" s="86">
        <f>SUM(C777:C781)</f>
        <v>33</v>
      </c>
      <c r="D776" s="86">
        <f t="shared" si="24"/>
        <v>33</v>
      </c>
      <c r="E776" s="94">
        <f t="shared" si="25"/>
        <v>0</v>
      </c>
    </row>
    <row r="777" spans="1:5" ht="14.25">
      <c r="A777" s="88" t="s">
        <v>944</v>
      </c>
      <c r="B777" s="92"/>
      <c r="C777" s="86">
        <v>0</v>
      </c>
      <c r="D777" s="86">
        <f t="shared" si="24"/>
        <v>0</v>
      </c>
      <c r="E777" s="94">
        <f t="shared" si="25"/>
        <v>0</v>
      </c>
    </row>
    <row r="778" spans="1:5" ht="14.25">
      <c r="A778" s="88" t="s">
        <v>945</v>
      </c>
      <c r="B778" s="92"/>
      <c r="C778" s="86">
        <v>33</v>
      </c>
      <c r="D778" s="86">
        <f t="shared" si="24"/>
        <v>33</v>
      </c>
      <c r="E778" s="94">
        <f t="shared" si="25"/>
        <v>0</v>
      </c>
    </row>
    <row r="779" spans="1:5" ht="14.25">
      <c r="A779" s="88" t="s">
        <v>946</v>
      </c>
      <c r="B779" s="92"/>
      <c r="C779" s="86">
        <v>0</v>
      </c>
      <c r="D779" s="86">
        <f t="shared" si="24"/>
        <v>0</v>
      </c>
      <c r="E779" s="94">
        <f t="shared" si="25"/>
        <v>0</v>
      </c>
    </row>
    <row r="780" spans="1:5" ht="14.25">
      <c r="A780" s="88" t="s">
        <v>947</v>
      </c>
      <c r="B780" s="92"/>
      <c r="C780" s="86">
        <v>0</v>
      </c>
      <c r="D780" s="86">
        <f t="shared" si="24"/>
        <v>0</v>
      </c>
      <c r="E780" s="94">
        <f t="shared" si="25"/>
        <v>0</v>
      </c>
    </row>
    <row r="781" spans="1:5" ht="14.25">
      <c r="A781" s="88" t="s">
        <v>948</v>
      </c>
      <c r="B781" s="92"/>
      <c r="C781" s="86">
        <v>0</v>
      </c>
      <c r="D781" s="86">
        <f t="shared" si="24"/>
        <v>0</v>
      </c>
      <c r="E781" s="94">
        <f t="shared" si="25"/>
        <v>0</v>
      </c>
    </row>
    <row r="782" spans="1:5" ht="14.25">
      <c r="A782" s="87" t="s">
        <v>278</v>
      </c>
      <c r="B782" s="92">
        <f>SUM(B783:B788)</f>
        <v>2</v>
      </c>
      <c r="C782" s="86">
        <f>SUM(C783:C788)</f>
        <v>11</v>
      </c>
      <c r="D782" s="86">
        <f t="shared" si="24"/>
        <v>9</v>
      </c>
      <c r="E782" s="94">
        <f t="shared" si="25"/>
        <v>450</v>
      </c>
    </row>
    <row r="783" spans="1:5" ht="14.25">
      <c r="A783" s="88" t="s">
        <v>949</v>
      </c>
      <c r="B783" s="92"/>
      <c r="C783" s="86">
        <v>0</v>
      </c>
      <c r="D783" s="86">
        <f t="shared" si="24"/>
        <v>0</v>
      </c>
      <c r="E783" s="94">
        <f t="shared" si="25"/>
        <v>0</v>
      </c>
    </row>
    <row r="784" spans="1:5" ht="14.25">
      <c r="A784" s="88" t="s">
        <v>950</v>
      </c>
      <c r="B784" s="92"/>
      <c r="C784" s="86">
        <v>0</v>
      </c>
      <c r="D784" s="86">
        <f t="shared" si="24"/>
        <v>0</v>
      </c>
      <c r="E784" s="94">
        <f t="shared" si="25"/>
        <v>0</v>
      </c>
    </row>
    <row r="785" spans="1:5" ht="14.25">
      <c r="A785" s="88" t="s">
        <v>951</v>
      </c>
      <c r="B785" s="92"/>
      <c r="C785" s="86">
        <v>0</v>
      </c>
      <c r="D785" s="86">
        <f t="shared" si="24"/>
        <v>0</v>
      </c>
      <c r="E785" s="94">
        <f t="shared" si="25"/>
        <v>0</v>
      </c>
    </row>
    <row r="786" spans="1:5" ht="14.25">
      <c r="A786" s="88" t="s">
        <v>952</v>
      </c>
      <c r="B786" s="92"/>
      <c r="C786" s="86">
        <v>0</v>
      </c>
      <c r="D786" s="86">
        <f t="shared" si="24"/>
        <v>0</v>
      </c>
      <c r="E786" s="94">
        <f t="shared" si="25"/>
        <v>0</v>
      </c>
    </row>
    <row r="787" spans="1:5" ht="14.25">
      <c r="A787" s="88" t="s">
        <v>953</v>
      </c>
      <c r="B787" s="92"/>
      <c r="C787" s="86">
        <v>11</v>
      </c>
      <c r="D787" s="86">
        <f t="shared" si="24"/>
        <v>11</v>
      </c>
      <c r="E787" s="94">
        <f t="shared" si="25"/>
        <v>0</v>
      </c>
    </row>
    <row r="788" spans="1:5" ht="14.25">
      <c r="A788" s="88" t="s">
        <v>954</v>
      </c>
      <c r="B788" s="92">
        <v>2</v>
      </c>
      <c r="C788" s="86">
        <v>0</v>
      </c>
      <c r="D788" s="86">
        <f t="shared" si="24"/>
        <v>-2</v>
      </c>
      <c r="E788" s="94">
        <f t="shared" si="25"/>
        <v>-100</v>
      </c>
    </row>
    <row r="789" spans="1:5" ht="14.25">
      <c r="A789" s="87" t="s">
        <v>279</v>
      </c>
      <c r="B789" s="92">
        <f>SUM(B790:B794)</f>
        <v>60</v>
      </c>
      <c r="C789" s="86">
        <f>SUM(C790:C794)</f>
        <v>0</v>
      </c>
      <c r="D789" s="86">
        <f t="shared" si="24"/>
        <v>-60</v>
      </c>
      <c r="E789" s="94">
        <f t="shared" si="25"/>
        <v>-100</v>
      </c>
    </row>
    <row r="790" spans="1:5" ht="14.25">
      <c r="A790" s="88" t="s">
        <v>955</v>
      </c>
      <c r="B790" s="92"/>
      <c r="C790" s="86">
        <v>0</v>
      </c>
      <c r="D790" s="86">
        <f t="shared" si="24"/>
        <v>0</v>
      </c>
      <c r="E790" s="94">
        <f t="shared" si="25"/>
        <v>0</v>
      </c>
    </row>
    <row r="791" spans="1:5" ht="14.25">
      <c r="A791" s="88" t="s">
        <v>956</v>
      </c>
      <c r="B791" s="92"/>
      <c r="C791" s="86">
        <v>0</v>
      </c>
      <c r="D791" s="86">
        <f t="shared" si="24"/>
        <v>0</v>
      </c>
      <c r="E791" s="94">
        <f t="shared" si="25"/>
        <v>0</v>
      </c>
    </row>
    <row r="792" spans="1:5" ht="14.25">
      <c r="A792" s="88" t="s">
        <v>957</v>
      </c>
      <c r="B792" s="92"/>
      <c r="C792" s="86">
        <v>0</v>
      </c>
      <c r="D792" s="86">
        <f t="shared" si="24"/>
        <v>0</v>
      </c>
      <c r="E792" s="94">
        <f t="shared" si="25"/>
        <v>0</v>
      </c>
    </row>
    <row r="793" spans="1:5" ht="14.25">
      <c r="A793" s="88" t="s">
        <v>958</v>
      </c>
      <c r="B793" s="92"/>
      <c r="C793" s="86">
        <v>0</v>
      </c>
      <c r="D793" s="86">
        <f t="shared" si="24"/>
        <v>0</v>
      </c>
      <c r="E793" s="94">
        <f t="shared" si="25"/>
        <v>0</v>
      </c>
    </row>
    <row r="794" spans="1:5" ht="14.25">
      <c r="A794" s="88" t="s">
        <v>959</v>
      </c>
      <c r="B794" s="92">
        <v>60</v>
      </c>
      <c r="C794" s="86">
        <v>0</v>
      </c>
      <c r="D794" s="86">
        <f t="shared" si="24"/>
        <v>-60</v>
      </c>
      <c r="E794" s="94">
        <f t="shared" si="25"/>
        <v>-100</v>
      </c>
    </row>
    <row r="795" spans="1:5" ht="14.25">
      <c r="A795" s="87" t="s">
        <v>280</v>
      </c>
      <c r="B795" s="92">
        <f>SUM(B796:B797)</f>
        <v>88</v>
      </c>
      <c r="C795" s="86">
        <f>SUM(C796:C797)</f>
        <v>54</v>
      </c>
      <c r="D795" s="86">
        <f t="shared" si="24"/>
        <v>-34</v>
      </c>
      <c r="E795" s="94">
        <f t="shared" si="25"/>
        <v>-38.63636363636363</v>
      </c>
    </row>
    <row r="796" spans="1:5" ht="14.25">
      <c r="A796" s="88" t="s">
        <v>960</v>
      </c>
      <c r="B796" s="92"/>
      <c r="C796" s="86">
        <v>0</v>
      </c>
      <c r="D796" s="86">
        <f t="shared" si="24"/>
        <v>0</v>
      </c>
      <c r="E796" s="94">
        <f t="shared" si="25"/>
        <v>0</v>
      </c>
    </row>
    <row r="797" spans="1:5" ht="14.25">
      <c r="A797" s="88" t="s">
        <v>961</v>
      </c>
      <c r="B797" s="92">
        <v>88</v>
      </c>
      <c r="C797" s="86">
        <v>54</v>
      </c>
      <c r="D797" s="86">
        <f t="shared" si="24"/>
        <v>-34</v>
      </c>
      <c r="E797" s="94">
        <f t="shared" si="25"/>
        <v>-38.63636363636363</v>
      </c>
    </row>
    <row r="798" spans="1:5" ht="14.25">
      <c r="A798" s="87" t="s">
        <v>281</v>
      </c>
      <c r="B798" s="92">
        <f>SUM(B799:B800)</f>
        <v>0</v>
      </c>
      <c r="C798" s="86">
        <f>SUM(C799:C800)</f>
        <v>0</v>
      </c>
      <c r="D798" s="86">
        <f t="shared" si="24"/>
        <v>0</v>
      </c>
      <c r="E798" s="94">
        <f t="shared" si="25"/>
        <v>0</v>
      </c>
    </row>
    <row r="799" spans="1:5" ht="14.25">
      <c r="A799" s="88" t="s">
        <v>962</v>
      </c>
      <c r="B799" s="92"/>
      <c r="C799" s="86">
        <v>0</v>
      </c>
      <c r="D799" s="86">
        <f t="shared" si="24"/>
        <v>0</v>
      </c>
      <c r="E799" s="94">
        <f t="shared" si="25"/>
        <v>0</v>
      </c>
    </row>
    <row r="800" spans="1:5" ht="14.25">
      <c r="A800" s="88" t="s">
        <v>963</v>
      </c>
      <c r="B800" s="92"/>
      <c r="C800" s="86">
        <v>0</v>
      </c>
      <c r="D800" s="86">
        <f t="shared" si="24"/>
        <v>0</v>
      </c>
      <c r="E800" s="94">
        <f t="shared" si="25"/>
        <v>0</v>
      </c>
    </row>
    <row r="801" spans="1:5" ht="14.25">
      <c r="A801" s="87" t="s">
        <v>964</v>
      </c>
      <c r="B801" s="92">
        <f>B802</f>
        <v>0</v>
      </c>
      <c r="C801" s="86">
        <f>C802</f>
        <v>0</v>
      </c>
      <c r="D801" s="86">
        <f t="shared" si="24"/>
        <v>0</v>
      </c>
      <c r="E801" s="94">
        <f t="shared" si="25"/>
        <v>0</v>
      </c>
    </row>
    <row r="802" spans="1:5" ht="14.25">
      <c r="A802" s="88" t="s">
        <v>965</v>
      </c>
      <c r="B802" s="92"/>
      <c r="C802" s="86">
        <v>0</v>
      </c>
      <c r="D802" s="86">
        <f t="shared" si="24"/>
        <v>0</v>
      </c>
      <c r="E802" s="94">
        <f t="shared" si="25"/>
        <v>0</v>
      </c>
    </row>
    <row r="803" spans="1:5" ht="14.25">
      <c r="A803" s="87" t="s">
        <v>966</v>
      </c>
      <c r="B803" s="92">
        <f>B804</f>
        <v>80</v>
      </c>
      <c r="C803" s="86">
        <f>C804</f>
        <v>0</v>
      </c>
      <c r="D803" s="86">
        <f t="shared" si="24"/>
        <v>-80</v>
      </c>
      <c r="E803" s="94">
        <f t="shared" si="25"/>
        <v>-100</v>
      </c>
    </row>
    <row r="804" spans="1:5" ht="14.25">
      <c r="A804" s="88" t="s">
        <v>967</v>
      </c>
      <c r="B804" s="92">
        <v>80</v>
      </c>
      <c r="C804" s="86">
        <v>0</v>
      </c>
      <c r="D804" s="86">
        <f t="shared" si="24"/>
        <v>-80</v>
      </c>
      <c r="E804" s="94">
        <f t="shared" si="25"/>
        <v>-100</v>
      </c>
    </row>
    <row r="805" spans="1:5" ht="14.25">
      <c r="A805" s="87" t="s">
        <v>282</v>
      </c>
      <c r="B805" s="92">
        <f>SUM(B806:B810)</f>
        <v>0</v>
      </c>
      <c r="C805" s="86">
        <f>SUM(C806:C810)</f>
        <v>0</v>
      </c>
      <c r="D805" s="86">
        <f t="shared" si="24"/>
        <v>0</v>
      </c>
      <c r="E805" s="94">
        <f t="shared" si="25"/>
        <v>0</v>
      </c>
    </row>
    <row r="806" spans="1:5" ht="14.25">
      <c r="A806" s="88" t="s">
        <v>968</v>
      </c>
      <c r="B806" s="92"/>
      <c r="C806" s="86">
        <v>0</v>
      </c>
      <c r="D806" s="86">
        <f t="shared" si="24"/>
        <v>0</v>
      </c>
      <c r="E806" s="94">
        <f t="shared" si="25"/>
        <v>0</v>
      </c>
    </row>
    <row r="807" spans="1:5" ht="14.25">
      <c r="A807" s="88" t="s">
        <v>969</v>
      </c>
      <c r="B807" s="92"/>
      <c r="C807" s="86">
        <v>0</v>
      </c>
      <c r="D807" s="86">
        <f t="shared" si="24"/>
        <v>0</v>
      </c>
      <c r="E807" s="94">
        <f t="shared" si="25"/>
        <v>0</v>
      </c>
    </row>
    <row r="808" spans="1:5" ht="14.25">
      <c r="A808" s="88" t="s">
        <v>970</v>
      </c>
      <c r="B808" s="92"/>
      <c r="C808" s="86">
        <v>0</v>
      </c>
      <c r="D808" s="86">
        <f t="shared" si="24"/>
        <v>0</v>
      </c>
      <c r="E808" s="94">
        <f t="shared" si="25"/>
        <v>0</v>
      </c>
    </row>
    <row r="809" spans="1:5" ht="14.25">
      <c r="A809" s="88" t="s">
        <v>971</v>
      </c>
      <c r="B809" s="92"/>
      <c r="C809" s="86">
        <v>0</v>
      </c>
      <c r="D809" s="86">
        <f t="shared" si="24"/>
        <v>0</v>
      </c>
      <c r="E809" s="94">
        <f t="shared" si="25"/>
        <v>0</v>
      </c>
    </row>
    <row r="810" spans="1:5" ht="14.25">
      <c r="A810" s="88" t="s">
        <v>972</v>
      </c>
      <c r="B810" s="92"/>
      <c r="C810" s="86">
        <v>0</v>
      </c>
      <c r="D810" s="86">
        <f t="shared" si="24"/>
        <v>0</v>
      </c>
      <c r="E810" s="94">
        <f t="shared" si="25"/>
        <v>0</v>
      </c>
    </row>
    <row r="811" spans="1:5" ht="14.25">
      <c r="A811" s="87" t="s">
        <v>973</v>
      </c>
      <c r="B811" s="92">
        <f>B812</f>
        <v>0</v>
      </c>
      <c r="C811" s="86">
        <f>C812</f>
        <v>0</v>
      </c>
      <c r="D811" s="86">
        <f t="shared" si="24"/>
        <v>0</v>
      </c>
      <c r="E811" s="94">
        <f t="shared" si="25"/>
        <v>0</v>
      </c>
    </row>
    <row r="812" spans="1:5" ht="14.25">
      <c r="A812" s="88" t="s">
        <v>974</v>
      </c>
      <c r="B812" s="92"/>
      <c r="C812" s="86">
        <v>0</v>
      </c>
      <c r="D812" s="86">
        <f t="shared" si="24"/>
        <v>0</v>
      </c>
      <c r="E812" s="94">
        <f t="shared" si="25"/>
        <v>0</v>
      </c>
    </row>
    <row r="813" spans="1:5" ht="14.25">
      <c r="A813" s="87" t="s">
        <v>975</v>
      </c>
      <c r="B813" s="92">
        <f>B814</f>
        <v>0</v>
      </c>
      <c r="C813" s="86">
        <f>C814</f>
        <v>0</v>
      </c>
      <c r="D813" s="86">
        <f t="shared" si="24"/>
        <v>0</v>
      </c>
      <c r="E813" s="94">
        <f t="shared" si="25"/>
        <v>0</v>
      </c>
    </row>
    <row r="814" spans="1:5" ht="14.25">
      <c r="A814" s="88" t="s">
        <v>976</v>
      </c>
      <c r="B814" s="92"/>
      <c r="C814" s="86">
        <v>0</v>
      </c>
      <c r="D814" s="86">
        <f t="shared" si="24"/>
        <v>0</v>
      </c>
      <c r="E814" s="94">
        <f t="shared" si="25"/>
        <v>0</v>
      </c>
    </row>
    <row r="815" spans="1:5" ht="14.25">
      <c r="A815" s="87" t="s">
        <v>283</v>
      </c>
      <c r="B815" s="92">
        <f>SUM(B816:B829)</f>
        <v>0</v>
      </c>
      <c r="C815" s="86">
        <f>SUM(C816:C829)</f>
        <v>0</v>
      </c>
      <c r="D815" s="86">
        <f t="shared" si="24"/>
        <v>0</v>
      </c>
      <c r="E815" s="94">
        <f t="shared" si="25"/>
        <v>0</v>
      </c>
    </row>
    <row r="816" spans="1:5" ht="14.25">
      <c r="A816" s="88" t="s">
        <v>473</v>
      </c>
      <c r="B816" s="92"/>
      <c r="C816" s="86">
        <v>0</v>
      </c>
      <c r="D816" s="86">
        <f t="shared" si="24"/>
        <v>0</v>
      </c>
      <c r="E816" s="94">
        <f t="shared" si="25"/>
        <v>0</v>
      </c>
    </row>
    <row r="817" spans="1:5" ht="14.25">
      <c r="A817" s="88" t="s">
        <v>474</v>
      </c>
      <c r="B817" s="92"/>
      <c r="C817" s="86">
        <v>0</v>
      </c>
      <c r="D817" s="86">
        <f t="shared" si="24"/>
        <v>0</v>
      </c>
      <c r="E817" s="94">
        <f t="shared" si="25"/>
        <v>0</v>
      </c>
    </row>
    <row r="818" spans="1:5" ht="14.25">
      <c r="A818" s="88" t="s">
        <v>475</v>
      </c>
      <c r="B818" s="92"/>
      <c r="C818" s="86">
        <v>0</v>
      </c>
      <c r="D818" s="86">
        <f t="shared" si="24"/>
        <v>0</v>
      </c>
      <c r="E818" s="94">
        <f t="shared" si="25"/>
        <v>0</v>
      </c>
    </row>
    <row r="819" spans="1:5" ht="14.25">
      <c r="A819" s="88" t="s">
        <v>977</v>
      </c>
      <c r="B819" s="92"/>
      <c r="C819" s="86">
        <v>0</v>
      </c>
      <c r="D819" s="86">
        <f t="shared" si="24"/>
        <v>0</v>
      </c>
      <c r="E819" s="94">
        <f t="shared" si="25"/>
        <v>0</v>
      </c>
    </row>
    <row r="820" spans="1:5" ht="14.25">
      <c r="A820" s="88" t="s">
        <v>978</v>
      </c>
      <c r="B820" s="92"/>
      <c r="C820" s="86">
        <v>0</v>
      </c>
      <c r="D820" s="86">
        <f t="shared" si="24"/>
        <v>0</v>
      </c>
      <c r="E820" s="94">
        <f t="shared" si="25"/>
        <v>0</v>
      </c>
    </row>
    <row r="821" spans="1:5" ht="14.25">
      <c r="A821" s="88" t="s">
        <v>979</v>
      </c>
      <c r="B821" s="92"/>
      <c r="C821" s="86">
        <v>0</v>
      </c>
      <c r="D821" s="86">
        <f t="shared" si="24"/>
        <v>0</v>
      </c>
      <c r="E821" s="94">
        <f t="shared" si="25"/>
        <v>0</v>
      </c>
    </row>
    <row r="822" spans="1:5" ht="14.25">
      <c r="A822" s="88" t="s">
        <v>980</v>
      </c>
      <c r="B822" s="92"/>
      <c r="C822" s="86">
        <v>0</v>
      </c>
      <c r="D822" s="86">
        <f t="shared" si="24"/>
        <v>0</v>
      </c>
      <c r="E822" s="94">
        <f t="shared" si="25"/>
        <v>0</v>
      </c>
    </row>
    <row r="823" spans="1:5" ht="14.25">
      <c r="A823" s="88" t="s">
        <v>981</v>
      </c>
      <c r="B823" s="92"/>
      <c r="C823" s="86">
        <v>0</v>
      </c>
      <c r="D823" s="86">
        <f t="shared" si="24"/>
        <v>0</v>
      </c>
      <c r="E823" s="94">
        <f t="shared" si="25"/>
        <v>0</v>
      </c>
    </row>
    <row r="824" spans="1:5" ht="14.25">
      <c r="A824" s="88" t="s">
        <v>982</v>
      </c>
      <c r="B824" s="92"/>
      <c r="C824" s="86">
        <v>0</v>
      </c>
      <c r="D824" s="86">
        <f t="shared" si="24"/>
        <v>0</v>
      </c>
      <c r="E824" s="94">
        <f t="shared" si="25"/>
        <v>0</v>
      </c>
    </row>
    <row r="825" spans="1:5" ht="14.25">
      <c r="A825" s="88" t="s">
        <v>983</v>
      </c>
      <c r="B825" s="92"/>
      <c r="C825" s="86">
        <v>0</v>
      </c>
      <c r="D825" s="86">
        <f t="shared" si="24"/>
        <v>0</v>
      </c>
      <c r="E825" s="94">
        <f t="shared" si="25"/>
        <v>0</v>
      </c>
    </row>
    <row r="826" spans="1:5" ht="14.25">
      <c r="A826" s="88" t="s">
        <v>509</v>
      </c>
      <c r="B826" s="92"/>
      <c r="C826" s="86">
        <v>0</v>
      </c>
      <c r="D826" s="86">
        <f t="shared" si="24"/>
        <v>0</v>
      </c>
      <c r="E826" s="94">
        <f t="shared" si="25"/>
        <v>0</v>
      </c>
    </row>
    <row r="827" spans="1:5" ht="14.25">
      <c r="A827" s="88" t="s">
        <v>984</v>
      </c>
      <c r="B827" s="92"/>
      <c r="C827" s="86">
        <v>0</v>
      </c>
      <c r="D827" s="86">
        <f t="shared" si="24"/>
        <v>0</v>
      </c>
      <c r="E827" s="94">
        <f t="shared" si="25"/>
        <v>0</v>
      </c>
    </row>
    <row r="828" spans="1:5" ht="14.25">
      <c r="A828" s="88" t="s">
        <v>482</v>
      </c>
      <c r="B828" s="92"/>
      <c r="C828" s="86">
        <v>0</v>
      </c>
      <c r="D828" s="86">
        <f t="shared" si="24"/>
        <v>0</v>
      </c>
      <c r="E828" s="94">
        <f t="shared" si="25"/>
        <v>0</v>
      </c>
    </row>
    <row r="829" spans="1:5" ht="14.25">
      <c r="A829" s="88" t="s">
        <v>985</v>
      </c>
      <c r="B829" s="92"/>
      <c r="C829" s="86">
        <v>0</v>
      </c>
      <c r="D829" s="86">
        <f t="shared" si="24"/>
        <v>0</v>
      </c>
      <c r="E829" s="94">
        <f t="shared" si="25"/>
        <v>0</v>
      </c>
    </row>
    <row r="830" spans="1:5" ht="14.25">
      <c r="A830" s="87" t="s">
        <v>986</v>
      </c>
      <c r="B830" s="92">
        <f>B831</f>
        <v>0</v>
      </c>
      <c r="C830" s="86">
        <f>C831</f>
        <v>0</v>
      </c>
      <c r="D830" s="86">
        <f t="shared" si="24"/>
        <v>0</v>
      </c>
      <c r="E830" s="94">
        <f t="shared" si="25"/>
        <v>0</v>
      </c>
    </row>
    <row r="831" spans="1:5" ht="14.25">
      <c r="A831" s="88" t="s">
        <v>987</v>
      </c>
      <c r="B831" s="92"/>
      <c r="C831" s="86">
        <v>0</v>
      </c>
      <c r="D831" s="86">
        <f t="shared" si="24"/>
        <v>0</v>
      </c>
      <c r="E831" s="94">
        <f t="shared" si="25"/>
        <v>0</v>
      </c>
    </row>
    <row r="832" spans="1:5" ht="14.25">
      <c r="A832" s="87" t="s">
        <v>284</v>
      </c>
      <c r="B832" s="92">
        <f>SUM(B833,B844,B846,B849,B851,B853)</f>
        <v>15758</v>
      </c>
      <c r="C832" s="86">
        <f>SUM(C833,C844,C846,C849,C851,C853)</f>
        <v>44478</v>
      </c>
      <c r="D832" s="86">
        <f t="shared" si="24"/>
        <v>28720</v>
      </c>
      <c r="E832" s="94">
        <f t="shared" si="25"/>
        <v>182.25663155222745</v>
      </c>
    </row>
    <row r="833" spans="1:5" ht="14.25">
      <c r="A833" s="87" t="s">
        <v>285</v>
      </c>
      <c r="B833" s="92">
        <f>SUM(B834:B843)</f>
        <v>1300</v>
      </c>
      <c r="C833" s="86">
        <f>SUM(C834:C843)</f>
        <v>22682</v>
      </c>
      <c r="D833" s="86">
        <f t="shared" si="24"/>
        <v>21382</v>
      </c>
      <c r="E833" s="94">
        <f t="shared" si="25"/>
        <v>1644.7692307692307</v>
      </c>
    </row>
    <row r="834" spans="1:5" ht="14.25">
      <c r="A834" s="88" t="s">
        <v>473</v>
      </c>
      <c r="B834" s="92">
        <v>169</v>
      </c>
      <c r="C834" s="86">
        <v>209</v>
      </c>
      <c r="D834" s="86">
        <f t="shared" si="24"/>
        <v>40</v>
      </c>
      <c r="E834" s="94">
        <f t="shared" si="25"/>
        <v>23.668639053254438</v>
      </c>
    </row>
    <row r="835" spans="1:5" ht="14.25">
      <c r="A835" s="88" t="s">
        <v>474</v>
      </c>
      <c r="B835" s="92">
        <v>345</v>
      </c>
      <c r="C835" s="86">
        <v>214</v>
      </c>
      <c r="D835" s="86">
        <f t="shared" si="24"/>
        <v>-131</v>
      </c>
      <c r="E835" s="94">
        <f t="shared" si="25"/>
        <v>-37.971014492753625</v>
      </c>
    </row>
    <row r="836" spans="1:5" ht="14.25">
      <c r="A836" s="88" t="s">
        <v>475</v>
      </c>
      <c r="B836" s="92"/>
      <c r="C836" s="86">
        <v>0</v>
      </c>
      <c r="D836" s="86">
        <f aca="true" t="shared" si="26" ref="D836:D899">C836-B836</f>
        <v>0</v>
      </c>
      <c r="E836" s="94">
        <f aca="true" t="shared" si="27" ref="E836:E899">IF(B836=0,0,D836/B836*100)</f>
        <v>0</v>
      </c>
    </row>
    <row r="837" spans="1:5" ht="14.25">
      <c r="A837" s="88" t="s">
        <v>988</v>
      </c>
      <c r="B837" s="92"/>
      <c r="C837" s="86">
        <v>972</v>
      </c>
      <c r="D837" s="86">
        <f t="shared" si="26"/>
        <v>972</v>
      </c>
      <c r="E837" s="94">
        <f t="shared" si="27"/>
        <v>0</v>
      </c>
    </row>
    <row r="838" spans="1:5" ht="14.25">
      <c r="A838" s="88" t="s">
        <v>989</v>
      </c>
      <c r="B838" s="92">
        <v>495</v>
      </c>
      <c r="C838" s="86">
        <v>0</v>
      </c>
      <c r="D838" s="86">
        <f t="shared" si="26"/>
        <v>-495</v>
      </c>
      <c r="E838" s="94">
        <f t="shared" si="27"/>
        <v>-100</v>
      </c>
    </row>
    <row r="839" spans="1:5" ht="14.25">
      <c r="A839" s="88" t="s">
        <v>990</v>
      </c>
      <c r="B839" s="92">
        <v>59</v>
      </c>
      <c r="C839" s="86">
        <v>42</v>
      </c>
      <c r="D839" s="86">
        <f t="shared" si="26"/>
        <v>-17</v>
      </c>
      <c r="E839" s="94">
        <f t="shared" si="27"/>
        <v>-28.8135593220339</v>
      </c>
    </row>
    <row r="840" spans="1:5" ht="14.25">
      <c r="A840" s="88" t="s">
        <v>991</v>
      </c>
      <c r="B840" s="92">
        <v>70</v>
      </c>
      <c r="C840" s="86">
        <v>67</v>
      </c>
      <c r="D840" s="86">
        <f t="shared" si="26"/>
        <v>-3</v>
      </c>
      <c r="E840" s="94">
        <f t="shared" si="27"/>
        <v>-4.285714285714286</v>
      </c>
    </row>
    <row r="841" spans="1:5" ht="14.25">
      <c r="A841" s="88" t="s">
        <v>992</v>
      </c>
      <c r="B841" s="92">
        <v>43</v>
      </c>
      <c r="C841" s="86">
        <v>43</v>
      </c>
      <c r="D841" s="86">
        <f t="shared" si="26"/>
        <v>0</v>
      </c>
      <c r="E841" s="94">
        <f t="shared" si="27"/>
        <v>0</v>
      </c>
    </row>
    <row r="842" spans="1:5" ht="14.25">
      <c r="A842" s="88" t="s">
        <v>993</v>
      </c>
      <c r="B842" s="92"/>
      <c r="C842" s="86">
        <v>0</v>
      </c>
      <c r="D842" s="86">
        <f t="shared" si="26"/>
        <v>0</v>
      </c>
      <c r="E842" s="94">
        <f t="shared" si="27"/>
        <v>0</v>
      </c>
    </row>
    <row r="843" spans="1:5" ht="14.25">
      <c r="A843" s="88" t="s">
        <v>994</v>
      </c>
      <c r="B843" s="92">
        <v>119</v>
      </c>
      <c r="C843" s="86">
        <v>21135</v>
      </c>
      <c r="D843" s="86">
        <f t="shared" si="26"/>
        <v>21016</v>
      </c>
      <c r="E843" s="94">
        <f t="shared" si="27"/>
        <v>17660.504201680673</v>
      </c>
    </row>
    <row r="844" spans="1:5" ht="14.25">
      <c r="A844" s="87" t="s">
        <v>995</v>
      </c>
      <c r="B844" s="92">
        <f>B845</f>
        <v>0</v>
      </c>
      <c r="C844" s="86">
        <f>C845</f>
        <v>127</v>
      </c>
      <c r="D844" s="86">
        <f t="shared" si="26"/>
        <v>127</v>
      </c>
      <c r="E844" s="94">
        <f t="shared" si="27"/>
        <v>0</v>
      </c>
    </row>
    <row r="845" spans="1:5" ht="14.25">
      <c r="A845" s="88" t="s">
        <v>996</v>
      </c>
      <c r="B845" s="92"/>
      <c r="C845" s="86">
        <v>127</v>
      </c>
      <c r="D845" s="86">
        <f t="shared" si="26"/>
        <v>127</v>
      </c>
      <c r="E845" s="94">
        <f t="shared" si="27"/>
        <v>0</v>
      </c>
    </row>
    <row r="846" spans="1:5" ht="14.25">
      <c r="A846" s="87" t="s">
        <v>286</v>
      </c>
      <c r="B846" s="92">
        <f>SUM(B847:B848)</f>
        <v>2982</v>
      </c>
      <c r="C846" s="86">
        <f>SUM(C847:C848)</f>
        <v>4106</v>
      </c>
      <c r="D846" s="86">
        <f t="shared" si="26"/>
        <v>1124</v>
      </c>
      <c r="E846" s="94">
        <f t="shared" si="27"/>
        <v>37.692823608316566</v>
      </c>
    </row>
    <row r="847" spans="1:5" ht="14.25">
      <c r="A847" s="88" t="s">
        <v>997</v>
      </c>
      <c r="B847" s="92">
        <v>60</v>
      </c>
      <c r="C847" s="86">
        <v>2213</v>
      </c>
      <c r="D847" s="86">
        <f t="shared" si="26"/>
        <v>2153</v>
      </c>
      <c r="E847" s="94">
        <f t="shared" si="27"/>
        <v>3588.3333333333335</v>
      </c>
    </row>
    <row r="848" spans="1:5" ht="14.25">
      <c r="A848" s="88" t="s">
        <v>998</v>
      </c>
      <c r="B848" s="92">
        <v>2922</v>
      </c>
      <c r="C848" s="86">
        <v>1893</v>
      </c>
      <c r="D848" s="86">
        <f t="shared" si="26"/>
        <v>-1029</v>
      </c>
      <c r="E848" s="94">
        <f t="shared" si="27"/>
        <v>-35.21560574948665</v>
      </c>
    </row>
    <row r="849" spans="1:5" ht="14.25">
      <c r="A849" s="87" t="s">
        <v>999</v>
      </c>
      <c r="B849" s="92">
        <f>B850</f>
        <v>1615</v>
      </c>
      <c r="C849" s="86">
        <f>C850</f>
        <v>1633</v>
      </c>
      <c r="D849" s="86">
        <f t="shared" si="26"/>
        <v>18</v>
      </c>
      <c r="E849" s="94">
        <f t="shared" si="27"/>
        <v>1.1145510835913313</v>
      </c>
    </row>
    <row r="850" spans="1:5" ht="14.25">
      <c r="A850" s="88" t="s">
        <v>1000</v>
      </c>
      <c r="B850" s="92">
        <v>1615</v>
      </c>
      <c r="C850" s="86">
        <v>1633</v>
      </c>
      <c r="D850" s="86">
        <f t="shared" si="26"/>
        <v>18</v>
      </c>
      <c r="E850" s="94">
        <f t="shared" si="27"/>
        <v>1.1145510835913313</v>
      </c>
    </row>
    <row r="851" spans="1:5" ht="14.25">
      <c r="A851" s="87" t="s">
        <v>1001</v>
      </c>
      <c r="B851" s="92">
        <f>B852</f>
        <v>0</v>
      </c>
      <c r="C851" s="86">
        <f>C852</f>
        <v>0</v>
      </c>
      <c r="D851" s="86">
        <f t="shared" si="26"/>
        <v>0</v>
      </c>
      <c r="E851" s="94">
        <f t="shared" si="27"/>
        <v>0</v>
      </c>
    </row>
    <row r="852" spans="1:5" ht="14.25">
      <c r="A852" s="88" t="s">
        <v>1002</v>
      </c>
      <c r="B852" s="92"/>
      <c r="C852" s="86">
        <v>0</v>
      </c>
      <c r="D852" s="86">
        <f t="shared" si="26"/>
        <v>0</v>
      </c>
      <c r="E852" s="94">
        <f t="shared" si="27"/>
        <v>0</v>
      </c>
    </row>
    <row r="853" spans="1:5" ht="14.25">
      <c r="A853" s="87" t="s">
        <v>1003</v>
      </c>
      <c r="B853" s="92">
        <f>B854</f>
        <v>9861</v>
      </c>
      <c r="C853" s="86">
        <f>C854</f>
        <v>15930</v>
      </c>
      <c r="D853" s="86">
        <f t="shared" si="26"/>
        <v>6069</v>
      </c>
      <c r="E853" s="94">
        <f t="shared" si="27"/>
        <v>61.54548220261636</v>
      </c>
    </row>
    <row r="854" spans="1:5" ht="14.25">
      <c r="A854" s="88" t="s">
        <v>1004</v>
      </c>
      <c r="B854" s="92">
        <v>9861</v>
      </c>
      <c r="C854" s="86">
        <v>15930</v>
      </c>
      <c r="D854" s="86">
        <f t="shared" si="26"/>
        <v>6069</v>
      </c>
      <c r="E854" s="94">
        <f t="shared" si="27"/>
        <v>61.54548220261636</v>
      </c>
    </row>
    <row r="855" spans="1:5" ht="14.25">
      <c r="A855" s="87" t="s">
        <v>287</v>
      </c>
      <c r="B855" s="92">
        <f>SUM(B856,B881,B906,B932,B943,B954,B960,B967,B974,B977)</f>
        <v>55899</v>
      </c>
      <c r="C855" s="86">
        <f>SUM(C856,C881,C906,C932,C943,C954,C960,C967,C974,C977)</f>
        <v>52333</v>
      </c>
      <c r="D855" s="86">
        <f t="shared" si="26"/>
        <v>-3566</v>
      </c>
      <c r="E855" s="94">
        <f t="shared" si="27"/>
        <v>-6.3793627792983765</v>
      </c>
    </row>
    <row r="856" spans="1:5" ht="14.25">
      <c r="A856" s="87" t="s">
        <v>288</v>
      </c>
      <c r="B856" s="92">
        <f>SUM(B857:B880)</f>
        <v>21007</v>
      </c>
      <c r="C856" s="86">
        <f>SUM(C857:C880)</f>
        <v>18839</v>
      </c>
      <c r="D856" s="86">
        <f t="shared" si="26"/>
        <v>-2168</v>
      </c>
      <c r="E856" s="94">
        <f t="shared" si="27"/>
        <v>-10.320369400675965</v>
      </c>
    </row>
    <row r="857" spans="1:5" ht="14.25">
      <c r="A857" s="88" t="s">
        <v>473</v>
      </c>
      <c r="B857" s="92">
        <v>1484</v>
      </c>
      <c r="C857" s="86">
        <v>1478</v>
      </c>
      <c r="D857" s="86">
        <f t="shared" si="26"/>
        <v>-6</v>
      </c>
      <c r="E857" s="94">
        <f t="shared" si="27"/>
        <v>-0.40431266846361186</v>
      </c>
    </row>
    <row r="858" spans="1:5" ht="14.25">
      <c r="A858" s="88" t="s">
        <v>474</v>
      </c>
      <c r="B858" s="92">
        <v>82</v>
      </c>
      <c r="C858" s="86">
        <v>194</v>
      </c>
      <c r="D858" s="86">
        <f t="shared" si="26"/>
        <v>112</v>
      </c>
      <c r="E858" s="94">
        <f t="shared" si="27"/>
        <v>136.58536585365854</v>
      </c>
    </row>
    <row r="859" spans="1:5" ht="14.25">
      <c r="A859" s="88" t="s">
        <v>475</v>
      </c>
      <c r="B859" s="92"/>
      <c r="C859" s="86">
        <v>0</v>
      </c>
      <c r="D859" s="86">
        <f t="shared" si="26"/>
        <v>0</v>
      </c>
      <c r="E859" s="94">
        <f t="shared" si="27"/>
        <v>0</v>
      </c>
    </row>
    <row r="860" spans="1:5" ht="14.25">
      <c r="A860" s="88" t="s">
        <v>482</v>
      </c>
      <c r="B860" s="92">
        <v>2471</v>
      </c>
      <c r="C860" s="86">
        <v>2956</v>
      </c>
      <c r="D860" s="86">
        <f t="shared" si="26"/>
        <v>485</v>
      </c>
      <c r="E860" s="94">
        <f t="shared" si="27"/>
        <v>19.62768110076892</v>
      </c>
    </row>
    <row r="861" spans="1:5" ht="14.25">
      <c r="A861" s="88" t="s">
        <v>1005</v>
      </c>
      <c r="B861" s="92"/>
      <c r="C861" s="86">
        <v>0</v>
      </c>
      <c r="D861" s="86">
        <f t="shared" si="26"/>
        <v>0</v>
      </c>
      <c r="E861" s="94">
        <f t="shared" si="27"/>
        <v>0</v>
      </c>
    </row>
    <row r="862" spans="1:5" ht="14.25">
      <c r="A862" s="88" t="s">
        <v>1006</v>
      </c>
      <c r="B862" s="92">
        <v>1170</v>
      </c>
      <c r="C862" s="86">
        <v>834</v>
      </c>
      <c r="D862" s="86">
        <f t="shared" si="26"/>
        <v>-336</v>
      </c>
      <c r="E862" s="94">
        <f t="shared" si="27"/>
        <v>-28.717948717948715</v>
      </c>
    </row>
    <row r="863" spans="1:5" ht="14.25">
      <c r="A863" s="88" t="s">
        <v>1007</v>
      </c>
      <c r="B863" s="92">
        <v>149</v>
      </c>
      <c r="C863" s="86">
        <v>512</v>
      </c>
      <c r="D863" s="86">
        <f t="shared" si="26"/>
        <v>363</v>
      </c>
      <c r="E863" s="94">
        <f t="shared" si="27"/>
        <v>243.6241610738255</v>
      </c>
    </row>
    <row r="864" spans="1:5" ht="14.25">
      <c r="A864" s="88" t="s">
        <v>1008</v>
      </c>
      <c r="B864" s="92">
        <v>25</v>
      </c>
      <c r="C864" s="86">
        <v>73</v>
      </c>
      <c r="D864" s="86">
        <f t="shared" si="26"/>
        <v>48</v>
      </c>
      <c r="E864" s="94">
        <f t="shared" si="27"/>
        <v>192</v>
      </c>
    </row>
    <row r="865" spans="1:5" ht="14.25">
      <c r="A865" s="88" t="s">
        <v>1009</v>
      </c>
      <c r="B865" s="92">
        <v>16</v>
      </c>
      <c r="C865" s="86">
        <v>16</v>
      </c>
      <c r="D865" s="86">
        <f t="shared" si="26"/>
        <v>0</v>
      </c>
      <c r="E865" s="94">
        <f t="shared" si="27"/>
        <v>0</v>
      </c>
    </row>
    <row r="866" spans="1:5" ht="14.25">
      <c r="A866" s="88" t="s">
        <v>1010</v>
      </c>
      <c r="B866" s="92">
        <v>1</v>
      </c>
      <c r="C866" s="86">
        <v>49</v>
      </c>
      <c r="D866" s="86">
        <f t="shared" si="26"/>
        <v>48</v>
      </c>
      <c r="E866" s="94">
        <f t="shared" si="27"/>
        <v>4800</v>
      </c>
    </row>
    <row r="867" spans="1:5" ht="14.25">
      <c r="A867" s="88" t="s">
        <v>1011</v>
      </c>
      <c r="B867" s="92">
        <v>113</v>
      </c>
      <c r="C867" s="86">
        <v>87</v>
      </c>
      <c r="D867" s="86">
        <f t="shared" si="26"/>
        <v>-26</v>
      </c>
      <c r="E867" s="94">
        <f t="shared" si="27"/>
        <v>-23.008849557522122</v>
      </c>
    </row>
    <row r="868" spans="1:5" ht="14.25">
      <c r="A868" s="88" t="s">
        <v>1012</v>
      </c>
      <c r="B868" s="92"/>
      <c r="C868" s="86">
        <v>0</v>
      </c>
      <c r="D868" s="86">
        <f t="shared" si="26"/>
        <v>0</v>
      </c>
      <c r="E868" s="94">
        <f t="shared" si="27"/>
        <v>0</v>
      </c>
    </row>
    <row r="869" spans="1:5" ht="14.25">
      <c r="A869" s="88" t="s">
        <v>1013</v>
      </c>
      <c r="B869" s="92">
        <v>95</v>
      </c>
      <c r="C869" s="86">
        <v>149</v>
      </c>
      <c r="D869" s="86">
        <f t="shared" si="26"/>
        <v>54</v>
      </c>
      <c r="E869" s="94">
        <f t="shared" si="27"/>
        <v>56.84210526315789</v>
      </c>
    </row>
    <row r="870" spans="1:5" ht="14.25">
      <c r="A870" s="88" t="s">
        <v>1014</v>
      </c>
      <c r="B870" s="92"/>
      <c r="C870" s="86">
        <v>0</v>
      </c>
      <c r="D870" s="86">
        <f t="shared" si="26"/>
        <v>0</v>
      </c>
      <c r="E870" s="94">
        <f t="shared" si="27"/>
        <v>0</v>
      </c>
    </row>
    <row r="871" spans="1:5" ht="14.25">
      <c r="A871" s="88" t="s">
        <v>1015</v>
      </c>
      <c r="B871" s="92">
        <v>2</v>
      </c>
      <c r="C871" s="86">
        <v>0</v>
      </c>
      <c r="D871" s="86">
        <f t="shared" si="26"/>
        <v>-2</v>
      </c>
      <c r="E871" s="94">
        <f t="shared" si="27"/>
        <v>-100</v>
      </c>
    </row>
    <row r="872" spans="1:5" ht="14.25">
      <c r="A872" s="88" t="s">
        <v>1016</v>
      </c>
      <c r="B872" s="92">
        <v>2962</v>
      </c>
      <c r="C872" s="86">
        <v>4534</v>
      </c>
      <c r="D872" s="86">
        <f t="shared" si="26"/>
        <v>1572</v>
      </c>
      <c r="E872" s="94">
        <f t="shared" si="27"/>
        <v>53.072248480756244</v>
      </c>
    </row>
    <row r="873" spans="1:5" ht="14.25">
      <c r="A873" s="88" t="s">
        <v>1017</v>
      </c>
      <c r="B873" s="92">
        <v>281</v>
      </c>
      <c r="C873" s="86">
        <v>909</v>
      </c>
      <c r="D873" s="86">
        <f t="shared" si="26"/>
        <v>628</v>
      </c>
      <c r="E873" s="94">
        <f t="shared" si="27"/>
        <v>223.48754448398574</v>
      </c>
    </row>
    <row r="874" spans="1:5" ht="14.25">
      <c r="A874" s="88" t="s">
        <v>1018</v>
      </c>
      <c r="B874" s="92">
        <v>292</v>
      </c>
      <c r="C874" s="86">
        <v>319</v>
      </c>
      <c r="D874" s="86">
        <f t="shared" si="26"/>
        <v>27</v>
      </c>
      <c r="E874" s="94">
        <f t="shared" si="27"/>
        <v>9.246575342465754</v>
      </c>
    </row>
    <row r="875" spans="1:5" ht="14.25">
      <c r="A875" s="88" t="s">
        <v>1019</v>
      </c>
      <c r="B875" s="92">
        <v>20</v>
      </c>
      <c r="C875" s="86">
        <v>20</v>
      </c>
      <c r="D875" s="86">
        <f t="shared" si="26"/>
        <v>0</v>
      </c>
      <c r="E875" s="94">
        <f t="shared" si="27"/>
        <v>0</v>
      </c>
    </row>
    <row r="876" spans="1:5" ht="14.25">
      <c r="A876" s="88" t="s">
        <v>1020</v>
      </c>
      <c r="B876" s="92">
        <v>10</v>
      </c>
      <c r="C876" s="86">
        <v>302</v>
      </c>
      <c r="D876" s="86">
        <f t="shared" si="26"/>
        <v>292</v>
      </c>
      <c r="E876" s="94">
        <f t="shared" si="27"/>
        <v>2920</v>
      </c>
    </row>
    <row r="877" spans="1:5" ht="14.25">
      <c r="A877" s="88" t="s">
        <v>1021</v>
      </c>
      <c r="B877" s="92"/>
      <c r="C877" s="86">
        <v>0</v>
      </c>
      <c r="D877" s="86">
        <f t="shared" si="26"/>
        <v>0</v>
      </c>
      <c r="E877" s="94">
        <f t="shared" si="27"/>
        <v>0</v>
      </c>
    </row>
    <row r="878" spans="1:5" ht="14.25">
      <c r="A878" s="88" t="s">
        <v>1022</v>
      </c>
      <c r="B878" s="92">
        <v>107</v>
      </c>
      <c r="C878" s="86">
        <v>113</v>
      </c>
      <c r="D878" s="86">
        <f t="shared" si="26"/>
        <v>6</v>
      </c>
      <c r="E878" s="94">
        <f t="shared" si="27"/>
        <v>5.607476635514018</v>
      </c>
    </row>
    <row r="879" spans="1:5" ht="14.25">
      <c r="A879" s="88" t="s">
        <v>1023</v>
      </c>
      <c r="B879" s="92"/>
      <c r="C879" s="86">
        <v>0</v>
      </c>
      <c r="D879" s="86">
        <f t="shared" si="26"/>
        <v>0</v>
      </c>
      <c r="E879" s="94">
        <f t="shared" si="27"/>
        <v>0</v>
      </c>
    </row>
    <row r="880" spans="1:5" ht="14.25">
      <c r="A880" s="88" t="s">
        <v>1024</v>
      </c>
      <c r="B880" s="92">
        <v>11727</v>
      </c>
      <c r="C880" s="86">
        <v>6294</v>
      </c>
      <c r="D880" s="86">
        <f t="shared" si="26"/>
        <v>-5433</v>
      </c>
      <c r="E880" s="94">
        <f t="shared" si="27"/>
        <v>-46.32898439498593</v>
      </c>
    </row>
    <row r="881" spans="1:5" ht="14.25">
      <c r="A881" s="87" t="s">
        <v>1025</v>
      </c>
      <c r="B881" s="92">
        <f>SUM(B882:B905)</f>
        <v>2566</v>
      </c>
      <c r="C881" s="86">
        <f>SUM(C882:C905)</f>
        <v>2841</v>
      </c>
      <c r="D881" s="86">
        <f t="shared" si="26"/>
        <v>275</v>
      </c>
      <c r="E881" s="94">
        <f t="shared" si="27"/>
        <v>10.717069368667186</v>
      </c>
    </row>
    <row r="882" spans="1:5" ht="14.25">
      <c r="A882" s="88" t="s">
        <v>473</v>
      </c>
      <c r="B882" s="92">
        <v>280</v>
      </c>
      <c r="C882" s="86">
        <v>213</v>
      </c>
      <c r="D882" s="86">
        <f t="shared" si="26"/>
        <v>-67</v>
      </c>
      <c r="E882" s="94">
        <f t="shared" si="27"/>
        <v>-23.92857142857143</v>
      </c>
    </row>
    <row r="883" spans="1:5" ht="14.25">
      <c r="A883" s="88" t="s">
        <v>474</v>
      </c>
      <c r="B883" s="92"/>
      <c r="C883" s="86">
        <v>60</v>
      </c>
      <c r="D883" s="86">
        <f t="shared" si="26"/>
        <v>60</v>
      </c>
      <c r="E883" s="94">
        <f t="shared" si="27"/>
        <v>0</v>
      </c>
    </row>
    <row r="884" spans="1:5" ht="14.25">
      <c r="A884" s="88" t="s">
        <v>475</v>
      </c>
      <c r="B884" s="92"/>
      <c r="C884" s="86">
        <v>0</v>
      </c>
      <c r="D884" s="86">
        <f t="shared" si="26"/>
        <v>0</v>
      </c>
      <c r="E884" s="94">
        <f t="shared" si="27"/>
        <v>0</v>
      </c>
    </row>
    <row r="885" spans="1:5" ht="14.25">
      <c r="A885" s="88" t="s">
        <v>1026</v>
      </c>
      <c r="B885" s="92">
        <v>586</v>
      </c>
      <c r="C885" s="86">
        <v>743</v>
      </c>
      <c r="D885" s="86">
        <f t="shared" si="26"/>
        <v>157</v>
      </c>
      <c r="E885" s="94">
        <f t="shared" si="27"/>
        <v>26.791808873720136</v>
      </c>
    </row>
    <row r="886" spans="1:5" ht="14.25">
      <c r="A886" s="88" t="s">
        <v>1027</v>
      </c>
      <c r="B886" s="92">
        <v>132</v>
      </c>
      <c r="C886" s="86">
        <v>42</v>
      </c>
      <c r="D886" s="86">
        <f t="shared" si="26"/>
        <v>-90</v>
      </c>
      <c r="E886" s="94">
        <f t="shared" si="27"/>
        <v>-68.18181818181817</v>
      </c>
    </row>
    <row r="887" spans="1:5" ht="14.25">
      <c r="A887" s="88" t="s">
        <v>1028</v>
      </c>
      <c r="B887" s="92"/>
      <c r="C887" s="86">
        <v>0</v>
      </c>
      <c r="D887" s="86">
        <f t="shared" si="26"/>
        <v>0</v>
      </c>
      <c r="E887" s="94">
        <f t="shared" si="27"/>
        <v>0</v>
      </c>
    </row>
    <row r="888" spans="1:5" ht="14.25">
      <c r="A888" s="88" t="s">
        <v>1029</v>
      </c>
      <c r="B888" s="92">
        <v>3</v>
      </c>
      <c r="C888" s="86">
        <v>2</v>
      </c>
      <c r="D888" s="86">
        <f t="shared" si="26"/>
        <v>-1</v>
      </c>
      <c r="E888" s="94">
        <f t="shared" si="27"/>
        <v>-33.33333333333333</v>
      </c>
    </row>
    <row r="889" spans="1:5" ht="14.25">
      <c r="A889" s="88" t="s">
        <v>1030</v>
      </c>
      <c r="B889" s="92">
        <v>1071</v>
      </c>
      <c r="C889" s="86">
        <v>998</v>
      </c>
      <c r="D889" s="86">
        <f t="shared" si="26"/>
        <v>-73</v>
      </c>
      <c r="E889" s="94">
        <f t="shared" si="27"/>
        <v>-6.816059757236228</v>
      </c>
    </row>
    <row r="890" spans="1:5" ht="14.25">
      <c r="A890" s="88" t="s">
        <v>1031</v>
      </c>
      <c r="B890" s="92"/>
      <c r="C890" s="86">
        <v>0</v>
      </c>
      <c r="D890" s="86">
        <f t="shared" si="26"/>
        <v>0</v>
      </c>
      <c r="E890" s="94">
        <f t="shared" si="27"/>
        <v>0</v>
      </c>
    </row>
    <row r="891" spans="1:5" ht="14.25">
      <c r="A891" s="88" t="s">
        <v>1032</v>
      </c>
      <c r="B891" s="92"/>
      <c r="C891" s="86">
        <v>0</v>
      </c>
      <c r="D891" s="86">
        <f t="shared" si="26"/>
        <v>0</v>
      </c>
      <c r="E891" s="94">
        <f t="shared" si="27"/>
        <v>0</v>
      </c>
    </row>
    <row r="892" spans="1:5" ht="14.25">
      <c r="A892" s="88" t="s">
        <v>1033</v>
      </c>
      <c r="B892" s="92"/>
      <c r="C892" s="86">
        <v>0</v>
      </c>
      <c r="D892" s="86">
        <f t="shared" si="26"/>
        <v>0</v>
      </c>
      <c r="E892" s="94">
        <f t="shared" si="27"/>
        <v>0</v>
      </c>
    </row>
    <row r="893" spans="1:5" ht="14.25">
      <c r="A893" s="88" t="s">
        <v>1034</v>
      </c>
      <c r="B893" s="92">
        <v>33</v>
      </c>
      <c r="C893" s="86">
        <v>63</v>
      </c>
      <c r="D893" s="86">
        <f t="shared" si="26"/>
        <v>30</v>
      </c>
      <c r="E893" s="94">
        <f t="shared" si="27"/>
        <v>90.9090909090909</v>
      </c>
    </row>
    <row r="894" spans="1:5" ht="14.25">
      <c r="A894" s="88" t="s">
        <v>1035</v>
      </c>
      <c r="B894" s="92"/>
      <c r="C894" s="86">
        <v>0</v>
      </c>
      <c r="D894" s="86">
        <f t="shared" si="26"/>
        <v>0</v>
      </c>
      <c r="E894" s="94">
        <f t="shared" si="27"/>
        <v>0</v>
      </c>
    </row>
    <row r="895" spans="1:5" ht="14.25">
      <c r="A895" s="88" t="s">
        <v>1036</v>
      </c>
      <c r="B895" s="92"/>
      <c r="C895" s="86">
        <v>0</v>
      </c>
      <c r="D895" s="86">
        <f t="shared" si="26"/>
        <v>0</v>
      </c>
      <c r="E895" s="94">
        <f t="shared" si="27"/>
        <v>0</v>
      </c>
    </row>
    <row r="896" spans="1:5" ht="14.25">
      <c r="A896" s="88" t="s">
        <v>1037</v>
      </c>
      <c r="B896" s="92"/>
      <c r="C896" s="86">
        <v>0</v>
      </c>
      <c r="D896" s="86">
        <f t="shared" si="26"/>
        <v>0</v>
      </c>
      <c r="E896" s="94">
        <f t="shared" si="27"/>
        <v>0</v>
      </c>
    </row>
    <row r="897" spans="1:5" ht="14.25">
      <c r="A897" s="88" t="s">
        <v>1038</v>
      </c>
      <c r="B897" s="92"/>
      <c r="C897" s="86">
        <v>0</v>
      </c>
      <c r="D897" s="86">
        <f t="shared" si="26"/>
        <v>0</v>
      </c>
      <c r="E897" s="94">
        <f t="shared" si="27"/>
        <v>0</v>
      </c>
    </row>
    <row r="898" spans="1:5" ht="14.25">
      <c r="A898" s="88" t="s">
        <v>1039</v>
      </c>
      <c r="B898" s="92"/>
      <c r="C898" s="86">
        <v>0</v>
      </c>
      <c r="D898" s="86">
        <f t="shared" si="26"/>
        <v>0</v>
      </c>
      <c r="E898" s="94">
        <f t="shared" si="27"/>
        <v>0</v>
      </c>
    </row>
    <row r="899" spans="1:5" ht="14.25">
      <c r="A899" s="88" t="s">
        <v>1040</v>
      </c>
      <c r="B899" s="92"/>
      <c r="C899" s="86">
        <v>0</v>
      </c>
      <c r="D899" s="86">
        <f t="shared" si="26"/>
        <v>0</v>
      </c>
      <c r="E899" s="94">
        <f t="shared" si="27"/>
        <v>0</v>
      </c>
    </row>
    <row r="900" spans="1:5" ht="14.25">
      <c r="A900" s="88" t="s">
        <v>1041</v>
      </c>
      <c r="B900" s="92"/>
      <c r="C900" s="86">
        <v>0</v>
      </c>
      <c r="D900" s="86">
        <f aca="true" t="shared" si="28" ref="D900:D963">C900-B900</f>
        <v>0</v>
      </c>
      <c r="E900" s="94">
        <f aca="true" t="shared" si="29" ref="E900:E963">IF(B900=0,0,D900/B900*100)</f>
        <v>0</v>
      </c>
    </row>
    <row r="901" spans="1:5" ht="14.25">
      <c r="A901" s="88" t="s">
        <v>1042</v>
      </c>
      <c r="B901" s="92">
        <v>10</v>
      </c>
      <c r="C901" s="86">
        <v>55</v>
      </c>
      <c r="D901" s="86">
        <f t="shared" si="28"/>
        <v>45</v>
      </c>
      <c r="E901" s="94">
        <f t="shared" si="29"/>
        <v>450</v>
      </c>
    </row>
    <row r="902" spans="1:5" ht="14.25">
      <c r="A902" s="88" t="s">
        <v>1043</v>
      </c>
      <c r="B902" s="92"/>
      <c r="C902" s="86">
        <v>0</v>
      </c>
      <c r="D902" s="86">
        <f t="shared" si="28"/>
        <v>0</v>
      </c>
      <c r="E902" s="94">
        <f t="shared" si="29"/>
        <v>0</v>
      </c>
    </row>
    <row r="903" spans="1:5" ht="14.25">
      <c r="A903" s="88" t="s">
        <v>1044</v>
      </c>
      <c r="B903" s="92"/>
      <c r="C903" s="86">
        <v>0</v>
      </c>
      <c r="D903" s="86">
        <f t="shared" si="28"/>
        <v>0</v>
      </c>
      <c r="E903" s="94">
        <f t="shared" si="29"/>
        <v>0</v>
      </c>
    </row>
    <row r="904" spans="1:5" ht="14.25">
      <c r="A904" s="88" t="s">
        <v>1045</v>
      </c>
      <c r="B904" s="92"/>
      <c r="C904" s="86">
        <v>0</v>
      </c>
      <c r="D904" s="86">
        <f t="shared" si="28"/>
        <v>0</v>
      </c>
      <c r="E904" s="94">
        <f t="shared" si="29"/>
        <v>0</v>
      </c>
    </row>
    <row r="905" spans="1:5" ht="14.25">
      <c r="A905" s="88" t="s">
        <v>1046</v>
      </c>
      <c r="B905" s="92">
        <v>451</v>
      </c>
      <c r="C905" s="86">
        <v>665</v>
      </c>
      <c r="D905" s="86">
        <f t="shared" si="28"/>
        <v>214</v>
      </c>
      <c r="E905" s="94">
        <f t="shared" si="29"/>
        <v>47.45011086474501</v>
      </c>
    </row>
    <row r="906" spans="1:5" ht="14.25">
      <c r="A906" s="87" t="s">
        <v>289</v>
      </c>
      <c r="B906" s="92">
        <f>SUM(B907:B931)</f>
        <v>11968</v>
      </c>
      <c r="C906" s="86">
        <f>SUM(C907:C931)</f>
        <v>5727</v>
      </c>
      <c r="D906" s="86">
        <f t="shared" si="28"/>
        <v>-6241</v>
      </c>
      <c r="E906" s="94">
        <f t="shared" si="29"/>
        <v>-52.14739304812834</v>
      </c>
    </row>
    <row r="907" spans="1:5" ht="14.25">
      <c r="A907" s="88" t="s">
        <v>473</v>
      </c>
      <c r="B907" s="92">
        <v>518</v>
      </c>
      <c r="C907" s="86">
        <v>497</v>
      </c>
      <c r="D907" s="86">
        <f t="shared" si="28"/>
        <v>-21</v>
      </c>
      <c r="E907" s="94">
        <f t="shared" si="29"/>
        <v>-4.054054054054054</v>
      </c>
    </row>
    <row r="908" spans="1:5" ht="14.25">
      <c r="A908" s="88" t="s">
        <v>474</v>
      </c>
      <c r="B908" s="92"/>
      <c r="C908" s="86">
        <v>0</v>
      </c>
      <c r="D908" s="86">
        <f t="shared" si="28"/>
        <v>0</v>
      </c>
      <c r="E908" s="94">
        <f t="shared" si="29"/>
        <v>0</v>
      </c>
    </row>
    <row r="909" spans="1:5" ht="14.25">
      <c r="A909" s="88" t="s">
        <v>475</v>
      </c>
      <c r="B909" s="92"/>
      <c r="C909" s="86">
        <v>0</v>
      </c>
      <c r="D909" s="86">
        <f t="shared" si="28"/>
        <v>0</v>
      </c>
      <c r="E909" s="94">
        <f t="shared" si="29"/>
        <v>0</v>
      </c>
    </row>
    <row r="910" spans="1:5" ht="14.25">
      <c r="A910" s="88" t="s">
        <v>1047</v>
      </c>
      <c r="B910" s="92"/>
      <c r="C910" s="86">
        <v>0</v>
      </c>
      <c r="D910" s="86">
        <f t="shared" si="28"/>
        <v>0</v>
      </c>
      <c r="E910" s="94">
        <f t="shared" si="29"/>
        <v>0</v>
      </c>
    </row>
    <row r="911" spans="1:5" ht="14.25">
      <c r="A911" s="88" t="s">
        <v>1048</v>
      </c>
      <c r="B911" s="92">
        <v>1460</v>
      </c>
      <c r="C911" s="86">
        <v>1371</v>
      </c>
      <c r="D911" s="86">
        <f t="shared" si="28"/>
        <v>-89</v>
      </c>
      <c r="E911" s="94">
        <f t="shared" si="29"/>
        <v>-6.095890410958904</v>
      </c>
    </row>
    <row r="912" spans="1:5" ht="14.25">
      <c r="A912" s="88" t="s">
        <v>1049</v>
      </c>
      <c r="B912" s="92">
        <v>619</v>
      </c>
      <c r="C912" s="86">
        <v>796</v>
      </c>
      <c r="D912" s="86">
        <f t="shared" si="28"/>
        <v>177</v>
      </c>
      <c r="E912" s="94">
        <f t="shared" si="29"/>
        <v>28.594507269789982</v>
      </c>
    </row>
    <row r="913" spans="1:5" ht="14.25">
      <c r="A913" s="88" t="s">
        <v>1050</v>
      </c>
      <c r="B913" s="92"/>
      <c r="C913" s="86">
        <v>0</v>
      </c>
      <c r="D913" s="86">
        <f t="shared" si="28"/>
        <v>0</v>
      </c>
      <c r="E913" s="94">
        <f t="shared" si="29"/>
        <v>0</v>
      </c>
    </row>
    <row r="914" spans="1:5" ht="14.25">
      <c r="A914" s="88" t="s">
        <v>1051</v>
      </c>
      <c r="B914" s="92">
        <v>144</v>
      </c>
      <c r="C914" s="86">
        <v>76</v>
      </c>
      <c r="D914" s="86">
        <f t="shared" si="28"/>
        <v>-68</v>
      </c>
      <c r="E914" s="94">
        <f t="shared" si="29"/>
        <v>-47.22222222222222</v>
      </c>
    </row>
    <row r="915" spans="1:5" ht="14.25">
      <c r="A915" s="88" t="s">
        <v>1052</v>
      </c>
      <c r="B915" s="92"/>
      <c r="C915" s="86">
        <v>0</v>
      </c>
      <c r="D915" s="86">
        <f t="shared" si="28"/>
        <v>0</v>
      </c>
      <c r="E915" s="94">
        <f t="shared" si="29"/>
        <v>0</v>
      </c>
    </row>
    <row r="916" spans="1:5" ht="14.25">
      <c r="A916" s="88" t="s">
        <v>1053</v>
      </c>
      <c r="B916" s="92">
        <v>186</v>
      </c>
      <c r="C916" s="86">
        <v>305</v>
      </c>
      <c r="D916" s="86">
        <f t="shared" si="28"/>
        <v>119</v>
      </c>
      <c r="E916" s="94">
        <f t="shared" si="29"/>
        <v>63.97849462365591</v>
      </c>
    </row>
    <row r="917" spans="1:5" ht="14.25">
      <c r="A917" s="88" t="s">
        <v>1054</v>
      </c>
      <c r="B917" s="92">
        <v>23</v>
      </c>
      <c r="C917" s="86">
        <v>0</v>
      </c>
      <c r="D917" s="86">
        <f t="shared" si="28"/>
        <v>-23</v>
      </c>
      <c r="E917" s="94">
        <f t="shared" si="29"/>
        <v>-100</v>
      </c>
    </row>
    <row r="918" spans="1:5" ht="14.25">
      <c r="A918" s="88" t="s">
        <v>1055</v>
      </c>
      <c r="B918" s="92"/>
      <c r="C918" s="86">
        <v>0</v>
      </c>
      <c r="D918" s="86">
        <f t="shared" si="28"/>
        <v>0</v>
      </c>
      <c r="E918" s="94">
        <f t="shared" si="29"/>
        <v>0</v>
      </c>
    </row>
    <row r="919" spans="1:5" ht="14.25">
      <c r="A919" s="88" t="s">
        <v>1056</v>
      </c>
      <c r="B919" s="92"/>
      <c r="C919" s="86">
        <v>0</v>
      </c>
      <c r="D919" s="86">
        <f t="shared" si="28"/>
        <v>0</v>
      </c>
      <c r="E919" s="94">
        <f t="shared" si="29"/>
        <v>0</v>
      </c>
    </row>
    <row r="920" spans="1:5" ht="14.25">
      <c r="A920" s="88" t="s">
        <v>1057</v>
      </c>
      <c r="B920" s="92">
        <v>369</v>
      </c>
      <c r="C920" s="86">
        <v>168</v>
      </c>
      <c r="D920" s="86">
        <f t="shared" si="28"/>
        <v>-201</v>
      </c>
      <c r="E920" s="94">
        <f t="shared" si="29"/>
        <v>-54.47154471544715</v>
      </c>
    </row>
    <row r="921" spans="1:5" ht="14.25">
      <c r="A921" s="88" t="s">
        <v>1058</v>
      </c>
      <c r="B921" s="92">
        <v>50</v>
      </c>
      <c r="C921" s="86">
        <v>0</v>
      </c>
      <c r="D921" s="86">
        <f t="shared" si="28"/>
        <v>-50</v>
      </c>
      <c r="E921" s="94">
        <f t="shared" si="29"/>
        <v>-100</v>
      </c>
    </row>
    <row r="922" spans="1:5" ht="14.25">
      <c r="A922" s="88" t="s">
        <v>1059</v>
      </c>
      <c r="B922" s="92">
        <v>5240</v>
      </c>
      <c r="C922" s="86">
        <v>609</v>
      </c>
      <c r="D922" s="86">
        <f t="shared" si="28"/>
        <v>-4631</v>
      </c>
      <c r="E922" s="94">
        <f t="shared" si="29"/>
        <v>-88.37786259541984</v>
      </c>
    </row>
    <row r="923" spans="1:5" ht="14.25">
      <c r="A923" s="88" t="s">
        <v>1060</v>
      </c>
      <c r="B923" s="92">
        <v>172</v>
      </c>
      <c r="C923" s="86">
        <v>223</v>
      </c>
      <c r="D923" s="86">
        <f t="shared" si="28"/>
        <v>51</v>
      </c>
      <c r="E923" s="94">
        <f t="shared" si="29"/>
        <v>29.651162790697676</v>
      </c>
    </row>
    <row r="924" spans="1:5" ht="14.25">
      <c r="A924" s="88" t="s">
        <v>1061</v>
      </c>
      <c r="B924" s="92"/>
      <c r="C924" s="86">
        <v>0</v>
      </c>
      <c r="D924" s="86">
        <f t="shared" si="28"/>
        <v>0</v>
      </c>
      <c r="E924" s="94">
        <f t="shared" si="29"/>
        <v>0</v>
      </c>
    </row>
    <row r="925" spans="1:5" ht="14.25">
      <c r="A925" s="88" t="s">
        <v>1062</v>
      </c>
      <c r="B925" s="92"/>
      <c r="C925" s="86">
        <v>0</v>
      </c>
      <c r="D925" s="86">
        <f t="shared" si="28"/>
        <v>0</v>
      </c>
      <c r="E925" s="94">
        <f t="shared" si="29"/>
        <v>0</v>
      </c>
    </row>
    <row r="926" spans="1:5" ht="14.25">
      <c r="A926" s="88" t="s">
        <v>1063</v>
      </c>
      <c r="B926" s="92">
        <v>741</v>
      </c>
      <c r="C926" s="86">
        <v>440</v>
      </c>
      <c r="D926" s="86">
        <f t="shared" si="28"/>
        <v>-301</v>
      </c>
      <c r="E926" s="94">
        <f t="shared" si="29"/>
        <v>-40.62078272604588</v>
      </c>
    </row>
    <row r="927" spans="1:5" ht="14.25">
      <c r="A927" s="88" t="s">
        <v>1064</v>
      </c>
      <c r="B927" s="92"/>
      <c r="C927" s="86">
        <v>0</v>
      </c>
      <c r="D927" s="86">
        <f t="shared" si="28"/>
        <v>0</v>
      </c>
      <c r="E927" s="94">
        <f t="shared" si="29"/>
        <v>0</v>
      </c>
    </row>
    <row r="928" spans="1:5" ht="14.25">
      <c r="A928" s="88" t="s">
        <v>1038</v>
      </c>
      <c r="B928" s="92"/>
      <c r="C928" s="86">
        <v>0</v>
      </c>
      <c r="D928" s="86">
        <f t="shared" si="28"/>
        <v>0</v>
      </c>
      <c r="E928" s="94">
        <f t="shared" si="29"/>
        <v>0</v>
      </c>
    </row>
    <row r="929" spans="1:5" ht="14.25">
      <c r="A929" s="88" t="s">
        <v>1065</v>
      </c>
      <c r="B929" s="92">
        <v>128</v>
      </c>
      <c r="C929" s="86">
        <v>207</v>
      </c>
      <c r="D929" s="86">
        <f t="shared" si="28"/>
        <v>79</v>
      </c>
      <c r="E929" s="94">
        <f t="shared" si="29"/>
        <v>61.71875</v>
      </c>
    </row>
    <row r="930" spans="1:5" ht="14.25">
      <c r="A930" s="88" t="s">
        <v>1066</v>
      </c>
      <c r="B930" s="92">
        <v>1075</v>
      </c>
      <c r="C930" s="86">
        <v>380</v>
      </c>
      <c r="D930" s="86">
        <f t="shared" si="28"/>
        <v>-695</v>
      </c>
      <c r="E930" s="94">
        <f t="shared" si="29"/>
        <v>-64.65116279069767</v>
      </c>
    </row>
    <row r="931" spans="1:5" ht="14.25">
      <c r="A931" s="88" t="s">
        <v>1067</v>
      </c>
      <c r="B931" s="92">
        <v>1243</v>
      </c>
      <c r="C931" s="86">
        <v>655</v>
      </c>
      <c r="D931" s="86">
        <f t="shared" si="28"/>
        <v>-588</v>
      </c>
      <c r="E931" s="94">
        <f t="shared" si="29"/>
        <v>-47.30490748189863</v>
      </c>
    </row>
    <row r="932" spans="1:5" ht="14.25">
      <c r="A932" s="87" t="s">
        <v>290</v>
      </c>
      <c r="B932" s="92">
        <f>SUM(B933:B942)</f>
        <v>0</v>
      </c>
      <c r="C932" s="86">
        <f>SUM(C933:C942)</f>
        <v>0</v>
      </c>
      <c r="D932" s="86">
        <f t="shared" si="28"/>
        <v>0</v>
      </c>
      <c r="E932" s="94">
        <f t="shared" si="29"/>
        <v>0</v>
      </c>
    </row>
    <row r="933" spans="1:5" ht="14.25">
      <c r="A933" s="88" t="s">
        <v>473</v>
      </c>
      <c r="B933" s="92"/>
      <c r="C933" s="86">
        <v>0</v>
      </c>
      <c r="D933" s="86">
        <f t="shared" si="28"/>
        <v>0</v>
      </c>
      <c r="E933" s="94">
        <f t="shared" si="29"/>
        <v>0</v>
      </c>
    </row>
    <row r="934" spans="1:5" ht="14.25">
      <c r="A934" s="88" t="s">
        <v>474</v>
      </c>
      <c r="B934" s="92"/>
      <c r="C934" s="86">
        <v>0</v>
      </c>
      <c r="D934" s="86">
        <f t="shared" si="28"/>
        <v>0</v>
      </c>
      <c r="E934" s="94">
        <f t="shared" si="29"/>
        <v>0</v>
      </c>
    </row>
    <row r="935" spans="1:5" ht="14.25">
      <c r="A935" s="88" t="s">
        <v>475</v>
      </c>
      <c r="B935" s="92"/>
      <c r="C935" s="86">
        <v>0</v>
      </c>
      <c r="D935" s="86">
        <f t="shared" si="28"/>
        <v>0</v>
      </c>
      <c r="E935" s="94">
        <f t="shared" si="29"/>
        <v>0</v>
      </c>
    </row>
    <row r="936" spans="1:5" ht="14.25">
      <c r="A936" s="88" t="s">
        <v>1068</v>
      </c>
      <c r="B936" s="92"/>
      <c r="C936" s="86">
        <v>0</v>
      </c>
      <c r="D936" s="86">
        <f t="shared" si="28"/>
        <v>0</v>
      </c>
      <c r="E936" s="94">
        <f t="shared" si="29"/>
        <v>0</v>
      </c>
    </row>
    <row r="937" spans="1:5" ht="14.25">
      <c r="A937" s="88" t="s">
        <v>1069</v>
      </c>
      <c r="B937" s="92"/>
      <c r="C937" s="86">
        <v>0</v>
      </c>
      <c r="D937" s="86">
        <f t="shared" si="28"/>
        <v>0</v>
      </c>
      <c r="E937" s="94">
        <f t="shared" si="29"/>
        <v>0</v>
      </c>
    </row>
    <row r="938" spans="1:5" ht="14.25">
      <c r="A938" s="88" t="s">
        <v>1070</v>
      </c>
      <c r="B938" s="92"/>
      <c r="C938" s="86">
        <v>0</v>
      </c>
      <c r="D938" s="86">
        <f t="shared" si="28"/>
        <v>0</v>
      </c>
      <c r="E938" s="94">
        <f t="shared" si="29"/>
        <v>0</v>
      </c>
    </row>
    <row r="939" spans="1:5" ht="14.25">
      <c r="A939" s="88" t="s">
        <v>1071</v>
      </c>
      <c r="B939" s="92"/>
      <c r="C939" s="86">
        <v>0</v>
      </c>
      <c r="D939" s="86">
        <f t="shared" si="28"/>
        <v>0</v>
      </c>
      <c r="E939" s="94">
        <f t="shared" si="29"/>
        <v>0</v>
      </c>
    </row>
    <row r="940" spans="1:5" ht="14.25">
      <c r="A940" s="88" t="s">
        <v>1072</v>
      </c>
      <c r="B940" s="92"/>
      <c r="C940" s="86">
        <v>0</v>
      </c>
      <c r="D940" s="86">
        <f t="shared" si="28"/>
        <v>0</v>
      </c>
      <c r="E940" s="94">
        <f t="shared" si="29"/>
        <v>0</v>
      </c>
    </row>
    <row r="941" spans="1:5" ht="14.25">
      <c r="A941" s="88" t="s">
        <v>1073</v>
      </c>
      <c r="B941" s="92"/>
      <c r="C941" s="86">
        <v>0</v>
      </c>
      <c r="D941" s="86">
        <f t="shared" si="28"/>
        <v>0</v>
      </c>
      <c r="E941" s="94">
        <f t="shared" si="29"/>
        <v>0</v>
      </c>
    </row>
    <row r="942" spans="1:5" ht="14.25">
      <c r="A942" s="88" t="s">
        <v>1074</v>
      </c>
      <c r="B942" s="92"/>
      <c r="C942" s="86">
        <v>0</v>
      </c>
      <c r="D942" s="86">
        <f t="shared" si="28"/>
        <v>0</v>
      </c>
      <c r="E942" s="94">
        <f t="shared" si="29"/>
        <v>0</v>
      </c>
    </row>
    <row r="943" spans="1:5" ht="14.25">
      <c r="A943" s="87" t="s">
        <v>291</v>
      </c>
      <c r="B943" s="92">
        <f>SUM(B944:B953)</f>
        <v>11931</v>
      </c>
      <c r="C943" s="86">
        <f>SUM(C944:C953)</f>
        <v>13690</v>
      </c>
      <c r="D943" s="86">
        <f t="shared" si="28"/>
        <v>1759</v>
      </c>
      <c r="E943" s="94">
        <f t="shared" si="29"/>
        <v>14.743106193948538</v>
      </c>
    </row>
    <row r="944" spans="1:5" ht="14.25">
      <c r="A944" s="88" t="s">
        <v>473</v>
      </c>
      <c r="B944" s="92">
        <v>216</v>
      </c>
      <c r="C944" s="86">
        <v>650</v>
      </c>
      <c r="D944" s="86">
        <f t="shared" si="28"/>
        <v>434</v>
      </c>
      <c r="E944" s="94">
        <f t="shared" si="29"/>
        <v>200.9259259259259</v>
      </c>
    </row>
    <row r="945" spans="1:5" ht="14.25">
      <c r="A945" s="88" t="s">
        <v>474</v>
      </c>
      <c r="B945" s="92"/>
      <c r="C945" s="86">
        <v>0</v>
      </c>
      <c r="D945" s="86">
        <f t="shared" si="28"/>
        <v>0</v>
      </c>
      <c r="E945" s="94">
        <f t="shared" si="29"/>
        <v>0</v>
      </c>
    </row>
    <row r="946" spans="1:5" ht="14.25">
      <c r="A946" s="88" t="s">
        <v>475</v>
      </c>
      <c r="B946" s="92"/>
      <c r="C946" s="86">
        <v>0</v>
      </c>
      <c r="D946" s="86">
        <f t="shared" si="28"/>
        <v>0</v>
      </c>
      <c r="E946" s="94">
        <f t="shared" si="29"/>
        <v>0</v>
      </c>
    </row>
    <row r="947" spans="1:5" ht="14.25">
      <c r="A947" s="88" t="s">
        <v>1075</v>
      </c>
      <c r="B947" s="92">
        <v>5076</v>
      </c>
      <c r="C947" s="86">
        <v>7412</v>
      </c>
      <c r="D947" s="86">
        <f t="shared" si="28"/>
        <v>2336</v>
      </c>
      <c r="E947" s="94">
        <f t="shared" si="29"/>
        <v>46.02048857368006</v>
      </c>
    </row>
    <row r="948" spans="1:5" ht="14.25">
      <c r="A948" s="88" t="s">
        <v>1076</v>
      </c>
      <c r="B948" s="92">
        <v>3283</v>
      </c>
      <c r="C948" s="86">
        <v>3031</v>
      </c>
      <c r="D948" s="86">
        <f t="shared" si="28"/>
        <v>-252</v>
      </c>
      <c r="E948" s="94">
        <f t="shared" si="29"/>
        <v>-7.675906183368871</v>
      </c>
    </row>
    <row r="949" spans="1:5" ht="14.25">
      <c r="A949" s="88" t="s">
        <v>1077</v>
      </c>
      <c r="B949" s="92">
        <v>401</v>
      </c>
      <c r="C949" s="86">
        <v>0</v>
      </c>
      <c r="D949" s="86">
        <f t="shared" si="28"/>
        <v>-401</v>
      </c>
      <c r="E949" s="94">
        <f t="shared" si="29"/>
        <v>-100</v>
      </c>
    </row>
    <row r="950" spans="1:5" ht="14.25">
      <c r="A950" s="88" t="s">
        <v>1078</v>
      </c>
      <c r="B950" s="92">
        <v>461</v>
      </c>
      <c r="C950" s="86">
        <v>297</v>
      </c>
      <c r="D950" s="86">
        <f t="shared" si="28"/>
        <v>-164</v>
      </c>
      <c r="E950" s="94">
        <f t="shared" si="29"/>
        <v>-35.57483731019523</v>
      </c>
    </row>
    <row r="951" spans="1:5" ht="14.25">
      <c r="A951" s="88" t="s">
        <v>1079</v>
      </c>
      <c r="B951" s="92"/>
      <c r="C951" s="86">
        <v>0</v>
      </c>
      <c r="D951" s="86">
        <f t="shared" si="28"/>
        <v>0</v>
      </c>
      <c r="E951" s="94">
        <f t="shared" si="29"/>
        <v>0</v>
      </c>
    </row>
    <row r="952" spans="1:5" ht="14.25">
      <c r="A952" s="88" t="s">
        <v>1080</v>
      </c>
      <c r="B952" s="92">
        <v>225</v>
      </c>
      <c r="C952" s="86">
        <v>288</v>
      </c>
      <c r="D952" s="86">
        <f t="shared" si="28"/>
        <v>63</v>
      </c>
      <c r="E952" s="94">
        <f t="shared" si="29"/>
        <v>28.000000000000004</v>
      </c>
    </row>
    <row r="953" spans="1:5" ht="14.25">
      <c r="A953" s="88" t="s">
        <v>1081</v>
      </c>
      <c r="B953" s="92">
        <v>2269</v>
      </c>
      <c r="C953" s="86">
        <v>2012</v>
      </c>
      <c r="D953" s="86">
        <f t="shared" si="28"/>
        <v>-257</v>
      </c>
      <c r="E953" s="94">
        <f t="shared" si="29"/>
        <v>-11.326575583957691</v>
      </c>
    </row>
    <row r="954" spans="1:5" ht="14.25">
      <c r="A954" s="87" t="s">
        <v>292</v>
      </c>
      <c r="B954" s="92">
        <f>SUM(B955:B959)</f>
        <v>1133</v>
      </c>
      <c r="C954" s="86">
        <f>SUM(C955:C959)</f>
        <v>90</v>
      </c>
      <c r="D954" s="86">
        <f t="shared" si="28"/>
        <v>-1043</v>
      </c>
      <c r="E954" s="94">
        <f t="shared" si="29"/>
        <v>-92.05648720211828</v>
      </c>
    </row>
    <row r="955" spans="1:5" ht="14.25">
      <c r="A955" s="88" t="s">
        <v>714</v>
      </c>
      <c r="B955" s="92">
        <v>3</v>
      </c>
      <c r="C955" s="86">
        <v>0</v>
      </c>
      <c r="D955" s="86">
        <f t="shared" si="28"/>
        <v>-3</v>
      </c>
      <c r="E955" s="94">
        <f t="shared" si="29"/>
        <v>-100</v>
      </c>
    </row>
    <row r="956" spans="1:5" ht="14.25">
      <c r="A956" s="88" t="s">
        <v>1082</v>
      </c>
      <c r="B956" s="92">
        <v>675</v>
      </c>
      <c r="C956" s="86">
        <v>0</v>
      </c>
      <c r="D956" s="86">
        <f t="shared" si="28"/>
        <v>-675</v>
      </c>
      <c r="E956" s="94">
        <f t="shared" si="29"/>
        <v>-100</v>
      </c>
    </row>
    <row r="957" spans="1:5" ht="14.25">
      <c r="A957" s="88" t="s">
        <v>1083</v>
      </c>
      <c r="B957" s="92">
        <v>450</v>
      </c>
      <c r="C957" s="86">
        <v>90</v>
      </c>
      <c r="D957" s="86">
        <f t="shared" si="28"/>
        <v>-360</v>
      </c>
      <c r="E957" s="94">
        <f t="shared" si="29"/>
        <v>-80</v>
      </c>
    </row>
    <row r="958" spans="1:5" ht="14.25">
      <c r="A958" s="88" t="s">
        <v>1084</v>
      </c>
      <c r="B958" s="92"/>
      <c r="C958" s="86">
        <v>0</v>
      </c>
      <c r="D958" s="86">
        <f t="shared" si="28"/>
        <v>0</v>
      </c>
      <c r="E958" s="94">
        <f t="shared" si="29"/>
        <v>0</v>
      </c>
    </row>
    <row r="959" spans="1:5" ht="14.25">
      <c r="A959" s="88" t="s">
        <v>1085</v>
      </c>
      <c r="B959" s="92">
        <v>5</v>
      </c>
      <c r="C959" s="86">
        <v>0</v>
      </c>
      <c r="D959" s="86">
        <f t="shared" si="28"/>
        <v>-5</v>
      </c>
      <c r="E959" s="94">
        <f t="shared" si="29"/>
        <v>-100</v>
      </c>
    </row>
    <row r="960" spans="1:5" ht="14.25">
      <c r="A960" s="87" t="s">
        <v>293</v>
      </c>
      <c r="B960" s="92">
        <f>SUM(B961:B966)</f>
        <v>4209</v>
      </c>
      <c r="C960" s="86">
        <f>SUM(C961:C966)</f>
        <v>3377</v>
      </c>
      <c r="D960" s="86">
        <f t="shared" si="28"/>
        <v>-832</v>
      </c>
      <c r="E960" s="94">
        <f t="shared" si="29"/>
        <v>-19.767165597529104</v>
      </c>
    </row>
    <row r="961" spans="1:5" ht="14.25">
      <c r="A961" s="88" t="s">
        <v>1086</v>
      </c>
      <c r="B961" s="92">
        <v>2609</v>
      </c>
      <c r="C961" s="86">
        <v>2314</v>
      </c>
      <c r="D961" s="86">
        <f t="shared" si="28"/>
        <v>-295</v>
      </c>
      <c r="E961" s="94">
        <f t="shared" si="29"/>
        <v>-11.307014181678804</v>
      </c>
    </row>
    <row r="962" spans="1:5" ht="14.25">
      <c r="A962" s="88" t="s">
        <v>1087</v>
      </c>
      <c r="B962" s="92"/>
      <c r="C962" s="86">
        <v>0</v>
      </c>
      <c r="D962" s="86">
        <f t="shared" si="28"/>
        <v>0</v>
      </c>
      <c r="E962" s="94">
        <f t="shared" si="29"/>
        <v>0</v>
      </c>
    </row>
    <row r="963" spans="1:5" ht="14.25">
      <c r="A963" s="88" t="s">
        <v>1088</v>
      </c>
      <c r="B963" s="92"/>
      <c r="C963" s="86">
        <v>0</v>
      </c>
      <c r="D963" s="86">
        <f t="shared" si="28"/>
        <v>0</v>
      </c>
      <c r="E963" s="94">
        <f t="shared" si="29"/>
        <v>0</v>
      </c>
    </row>
    <row r="964" spans="1:5" ht="14.25">
      <c r="A964" s="88" t="s">
        <v>1089</v>
      </c>
      <c r="B964" s="92">
        <v>1406</v>
      </c>
      <c r="C964" s="86">
        <v>601</v>
      </c>
      <c r="D964" s="86">
        <f aca="true" t="shared" si="30" ref="D964:D1027">C964-B964</f>
        <v>-805</v>
      </c>
      <c r="E964" s="94">
        <f aca="true" t="shared" si="31" ref="E964:E1027">IF(B964=0,0,D964/B964*100)</f>
        <v>-57.25462304409673</v>
      </c>
    </row>
    <row r="965" spans="1:5" ht="14.25">
      <c r="A965" s="88" t="s">
        <v>1090</v>
      </c>
      <c r="B965" s="92">
        <v>180</v>
      </c>
      <c r="C965" s="86">
        <v>419</v>
      </c>
      <c r="D965" s="86">
        <f t="shared" si="30"/>
        <v>239</v>
      </c>
      <c r="E965" s="94">
        <f t="shared" si="31"/>
        <v>132.77777777777777</v>
      </c>
    </row>
    <row r="966" spans="1:5" ht="14.25">
      <c r="A966" s="88" t="s">
        <v>1091</v>
      </c>
      <c r="B966" s="92">
        <v>14</v>
      </c>
      <c r="C966" s="86">
        <v>43</v>
      </c>
      <c r="D966" s="86">
        <f t="shared" si="30"/>
        <v>29</v>
      </c>
      <c r="E966" s="94">
        <f t="shared" si="31"/>
        <v>207.14285714285717</v>
      </c>
    </row>
    <row r="967" spans="1:5" ht="14.25">
      <c r="A967" s="87" t="s">
        <v>294</v>
      </c>
      <c r="B967" s="92">
        <f>SUM(B968:B973)</f>
        <v>2351</v>
      </c>
      <c r="C967" s="86">
        <f>SUM(C968:C973)</f>
        <v>1523</v>
      </c>
      <c r="D967" s="86">
        <f t="shared" si="30"/>
        <v>-828</v>
      </c>
      <c r="E967" s="94">
        <f t="shared" si="31"/>
        <v>-35.2190557209698</v>
      </c>
    </row>
    <row r="968" spans="1:5" ht="14.25">
      <c r="A968" s="88" t="s">
        <v>1092</v>
      </c>
      <c r="B968" s="92"/>
      <c r="C968" s="86">
        <v>0</v>
      </c>
      <c r="D968" s="86">
        <f t="shared" si="30"/>
        <v>0</v>
      </c>
      <c r="E968" s="94">
        <f t="shared" si="31"/>
        <v>0</v>
      </c>
    </row>
    <row r="969" spans="1:5" ht="14.25">
      <c r="A969" s="88" t="s">
        <v>1093</v>
      </c>
      <c r="B969" s="92">
        <v>114</v>
      </c>
      <c r="C969" s="86">
        <v>0</v>
      </c>
      <c r="D969" s="86">
        <f t="shared" si="30"/>
        <v>-114</v>
      </c>
      <c r="E969" s="94">
        <f t="shared" si="31"/>
        <v>-100</v>
      </c>
    </row>
    <row r="970" spans="1:5" ht="14.25">
      <c r="A970" s="88" t="s">
        <v>1094</v>
      </c>
      <c r="B970" s="92">
        <v>2217</v>
      </c>
      <c r="C970" s="86">
        <v>1523</v>
      </c>
      <c r="D970" s="86">
        <f t="shared" si="30"/>
        <v>-694</v>
      </c>
      <c r="E970" s="94">
        <f t="shared" si="31"/>
        <v>-31.303563373928732</v>
      </c>
    </row>
    <row r="971" spans="1:5" ht="14.25">
      <c r="A971" s="88" t="s">
        <v>1095</v>
      </c>
      <c r="B971" s="92"/>
      <c r="C971" s="86">
        <v>0</v>
      </c>
      <c r="D971" s="86">
        <f t="shared" si="30"/>
        <v>0</v>
      </c>
      <c r="E971" s="94">
        <f t="shared" si="31"/>
        <v>0</v>
      </c>
    </row>
    <row r="972" spans="1:5" ht="14.25">
      <c r="A972" s="88" t="s">
        <v>1096</v>
      </c>
      <c r="B972" s="92"/>
      <c r="C972" s="86">
        <v>0</v>
      </c>
      <c r="D972" s="86">
        <f t="shared" si="30"/>
        <v>0</v>
      </c>
      <c r="E972" s="94">
        <f t="shared" si="31"/>
        <v>0</v>
      </c>
    </row>
    <row r="973" spans="1:5" ht="14.25">
      <c r="A973" s="88" t="s">
        <v>1097</v>
      </c>
      <c r="B973" s="92">
        <v>20</v>
      </c>
      <c r="C973" s="86">
        <v>0</v>
      </c>
      <c r="D973" s="86">
        <f t="shared" si="30"/>
        <v>-20</v>
      </c>
      <c r="E973" s="94">
        <f t="shared" si="31"/>
        <v>-100</v>
      </c>
    </row>
    <row r="974" spans="1:5" ht="14.25">
      <c r="A974" s="87" t="s">
        <v>295</v>
      </c>
      <c r="B974" s="92">
        <f>SUM(B975:B976)</f>
        <v>0</v>
      </c>
      <c r="C974" s="86">
        <f>SUM(C975:C976)</f>
        <v>18</v>
      </c>
      <c r="D974" s="86">
        <f t="shared" si="30"/>
        <v>18</v>
      </c>
      <c r="E974" s="94">
        <f t="shared" si="31"/>
        <v>0</v>
      </c>
    </row>
    <row r="975" spans="1:5" ht="14.25">
      <c r="A975" s="88" t="s">
        <v>1098</v>
      </c>
      <c r="B975" s="92"/>
      <c r="C975" s="86">
        <v>0</v>
      </c>
      <c r="D975" s="86">
        <f t="shared" si="30"/>
        <v>0</v>
      </c>
      <c r="E975" s="94">
        <f t="shared" si="31"/>
        <v>0</v>
      </c>
    </row>
    <row r="976" spans="1:5" ht="14.25">
      <c r="A976" s="88" t="s">
        <v>1099</v>
      </c>
      <c r="B976" s="92"/>
      <c r="C976" s="86">
        <v>18</v>
      </c>
      <c r="D976" s="86">
        <f t="shared" si="30"/>
        <v>18</v>
      </c>
      <c r="E976" s="94">
        <f t="shared" si="31"/>
        <v>0</v>
      </c>
    </row>
    <row r="977" spans="1:5" ht="14.25">
      <c r="A977" s="87" t="s">
        <v>1100</v>
      </c>
      <c r="B977" s="92">
        <f>B978+B979</f>
        <v>734</v>
      </c>
      <c r="C977" s="86">
        <f>C978+C979</f>
        <v>6228</v>
      </c>
      <c r="D977" s="86">
        <f t="shared" si="30"/>
        <v>5494</v>
      </c>
      <c r="E977" s="94">
        <f t="shared" si="31"/>
        <v>748.5013623978202</v>
      </c>
    </row>
    <row r="978" spans="1:5" ht="14.25">
      <c r="A978" s="88" t="s">
        <v>1101</v>
      </c>
      <c r="B978" s="92"/>
      <c r="C978" s="86">
        <v>0</v>
      </c>
      <c r="D978" s="86">
        <f t="shared" si="30"/>
        <v>0</v>
      </c>
      <c r="E978" s="94">
        <f t="shared" si="31"/>
        <v>0</v>
      </c>
    </row>
    <row r="979" spans="1:5" ht="14.25">
      <c r="A979" s="88" t="s">
        <v>1102</v>
      </c>
      <c r="B979" s="92">
        <v>734</v>
      </c>
      <c r="C979" s="86">
        <v>6228</v>
      </c>
      <c r="D979" s="86">
        <f t="shared" si="30"/>
        <v>5494</v>
      </c>
      <c r="E979" s="94">
        <f t="shared" si="31"/>
        <v>748.5013623978202</v>
      </c>
    </row>
    <row r="980" spans="1:5" ht="14.25">
      <c r="A980" s="87" t="s">
        <v>296</v>
      </c>
      <c r="B980" s="92">
        <f>SUM(B981,B1004,B1014,B1024,B1029,B1036,B1041)</f>
        <v>3782</v>
      </c>
      <c r="C980" s="86">
        <f>SUM(C981,C1004,C1014,C1024,C1029,C1036,C1041)</f>
        <v>2853</v>
      </c>
      <c r="D980" s="86">
        <f t="shared" si="30"/>
        <v>-929</v>
      </c>
      <c r="E980" s="94">
        <f t="shared" si="31"/>
        <v>-24.5637228979376</v>
      </c>
    </row>
    <row r="981" spans="1:5" ht="14.25">
      <c r="A981" s="87" t="s">
        <v>297</v>
      </c>
      <c r="B981" s="92">
        <f>SUM(B982:B1003)</f>
        <v>2401</v>
      </c>
      <c r="C981" s="86">
        <f>SUM(C982:C1003)</f>
        <v>2500</v>
      </c>
      <c r="D981" s="86">
        <f t="shared" si="30"/>
        <v>99</v>
      </c>
      <c r="E981" s="94">
        <f t="shared" si="31"/>
        <v>4.123281965847563</v>
      </c>
    </row>
    <row r="982" spans="1:5" ht="14.25">
      <c r="A982" s="88" t="s">
        <v>473</v>
      </c>
      <c r="B982" s="92">
        <v>121</v>
      </c>
      <c r="C982" s="86">
        <v>158</v>
      </c>
      <c r="D982" s="86">
        <f t="shared" si="30"/>
        <v>37</v>
      </c>
      <c r="E982" s="94">
        <f t="shared" si="31"/>
        <v>30.57851239669421</v>
      </c>
    </row>
    <row r="983" spans="1:5" ht="14.25">
      <c r="A983" s="88" t="s">
        <v>474</v>
      </c>
      <c r="B983" s="92"/>
      <c r="C983" s="86">
        <v>0</v>
      </c>
      <c r="D983" s="86">
        <f t="shared" si="30"/>
        <v>0</v>
      </c>
      <c r="E983" s="94">
        <f t="shared" si="31"/>
        <v>0</v>
      </c>
    </row>
    <row r="984" spans="1:5" ht="14.25">
      <c r="A984" s="88" t="s">
        <v>475</v>
      </c>
      <c r="B984" s="92"/>
      <c r="C984" s="86">
        <v>0</v>
      </c>
      <c r="D984" s="86">
        <f t="shared" si="30"/>
        <v>0</v>
      </c>
      <c r="E984" s="94">
        <f t="shared" si="31"/>
        <v>0</v>
      </c>
    </row>
    <row r="985" spans="1:5" ht="14.25">
      <c r="A985" s="88" t="s">
        <v>1103</v>
      </c>
      <c r="B985" s="92">
        <v>1499</v>
      </c>
      <c r="C985" s="86">
        <v>726</v>
      </c>
      <c r="D985" s="86">
        <f t="shared" si="30"/>
        <v>-773</v>
      </c>
      <c r="E985" s="94">
        <f t="shared" si="31"/>
        <v>-51.567711807871916</v>
      </c>
    </row>
    <row r="986" spans="1:5" ht="14.25">
      <c r="A986" s="88" t="s">
        <v>1104</v>
      </c>
      <c r="B986" s="92">
        <v>38</v>
      </c>
      <c r="C986" s="86">
        <v>976</v>
      </c>
      <c r="D986" s="86">
        <f t="shared" si="30"/>
        <v>938</v>
      </c>
      <c r="E986" s="94">
        <f t="shared" si="31"/>
        <v>2468.421052631579</v>
      </c>
    </row>
    <row r="987" spans="1:5" ht="14.25">
      <c r="A987" s="88" t="s">
        <v>1105</v>
      </c>
      <c r="B987" s="92"/>
      <c r="C987" s="86">
        <v>0</v>
      </c>
      <c r="D987" s="86">
        <f t="shared" si="30"/>
        <v>0</v>
      </c>
      <c r="E987" s="94">
        <f t="shared" si="31"/>
        <v>0</v>
      </c>
    </row>
    <row r="988" spans="1:5" ht="14.25">
      <c r="A988" s="88" t="s">
        <v>1106</v>
      </c>
      <c r="B988" s="92">
        <v>28</v>
      </c>
      <c r="C988" s="86">
        <v>0</v>
      </c>
      <c r="D988" s="86">
        <f t="shared" si="30"/>
        <v>-28</v>
      </c>
      <c r="E988" s="94">
        <f t="shared" si="31"/>
        <v>-100</v>
      </c>
    </row>
    <row r="989" spans="1:5" ht="14.25">
      <c r="A989" s="88" t="s">
        <v>1107</v>
      </c>
      <c r="B989" s="92"/>
      <c r="C989" s="86">
        <v>0</v>
      </c>
      <c r="D989" s="86">
        <f t="shared" si="30"/>
        <v>0</v>
      </c>
      <c r="E989" s="94">
        <f t="shared" si="31"/>
        <v>0</v>
      </c>
    </row>
    <row r="990" spans="1:5" ht="14.25">
      <c r="A990" s="88" t="s">
        <v>1108</v>
      </c>
      <c r="B990" s="92">
        <v>58</v>
      </c>
      <c r="C990" s="86">
        <v>541</v>
      </c>
      <c r="D990" s="86">
        <f t="shared" si="30"/>
        <v>483</v>
      </c>
      <c r="E990" s="94">
        <f t="shared" si="31"/>
        <v>832.7586206896551</v>
      </c>
    </row>
    <row r="991" spans="1:5" ht="14.25">
      <c r="A991" s="88" t="s">
        <v>1109</v>
      </c>
      <c r="B991" s="92"/>
      <c r="C991" s="86">
        <v>0</v>
      </c>
      <c r="D991" s="86">
        <f t="shared" si="30"/>
        <v>0</v>
      </c>
      <c r="E991" s="94">
        <f t="shared" si="31"/>
        <v>0</v>
      </c>
    </row>
    <row r="992" spans="1:5" ht="14.25">
      <c r="A992" s="88" t="s">
        <v>1110</v>
      </c>
      <c r="B992" s="92"/>
      <c r="C992" s="86">
        <v>0</v>
      </c>
      <c r="D992" s="86">
        <f t="shared" si="30"/>
        <v>0</v>
      </c>
      <c r="E992" s="94">
        <f t="shared" si="31"/>
        <v>0</v>
      </c>
    </row>
    <row r="993" spans="1:5" ht="14.25">
      <c r="A993" s="88" t="s">
        <v>1111</v>
      </c>
      <c r="B993" s="92"/>
      <c r="C993" s="86">
        <v>0</v>
      </c>
      <c r="D993" s="86">
        <f t="shared" si="30"/>
        <v>0</v>
      </c>
      <c r="E993" s="94">
        <f t="shared" si="31"/>
        <v>0</v>
      </c>
    </row>
    <row r="994" spans="1:5" ht="14.25">
      <c r="A994" s="88" t="s">
        <v>1112</v>
      </c>
      <c r="B994" s="92"/>
      <c r="C994" s="86">
        <v>0</v>
      </c>
      <c r="D994" s="86">
        <f t="shared" si="30"/>
        <v>0</v>
      </c>
      <c r="E994" s="94">
        <f t="shared" si="31"/>
        <v>0</v>
      </c>
    </row>
    <row r="995" spans="1:5" ht="14.25">
      <c r="A995" s="88" t="s">
        <v>1113</v>
      </c>
      <c r="B995" s="92"/>
      <c r="C995" s="86">
        <v>0</v>
      </c>
      <c r="D995" s="86">
        <f t="shared" si="30"/>
        <v>0</v>
      </c>
      <c r="E995" s="94">
        <f t="shared" si="31"/>
        <v>0</v>
      </c>
    </row>
    <row r="996" spans="1:5" ht="14.25">
      <c r="A996" s="88" t="s">
        <v>1114</v>
      </c>
      <c r="B996" s="92"/>
      <c r="C996" s="86">
        <v>0</v>
      </c>
      <c r="D996" s="86">
        <f t="shared" si="30"/>
        <v>0</v>
      </c>
      <c r="E996" s="94">
        <f t="shared" si="31"/>
        <v>0</v>
      </c>
    </row>
    <row r="997" spans="1:5" ht="14.25">
      <c r="A997" s="88" t="s">
        <v>1115</v>
      </c>
      <c r="B997" s="92"/>
      <c r="C997" s="86">
        <v>0</v>
      </c>
      <c r="D997" s="86">
        <f t="shared" si="30"/>
        <v>0</v>
      </c>
      <c r="E997" s="94">
        <f t="shared" si="31"/>
        <v>0</v>
      </c>
    </row>
    <row r="998" spans="1:5" ht="14.25">
      <c r="A998" s="88" t="s">
        <v>1116</v>
      </c>
      <c r="B998" s="92"/>
      <c r="C998" s="86">
        <v>0</v>
      </c>
      <c r="D998" s="86">
        <f t="shared" si="30"/>
        <v>0</v>
      </c>
      <c r="E998" s="94">
        <f t="shared" si="31"/>
        <v>0</v>
      </c>
    </row>
    <row r="999" spans="1:5" ht="14.25">
      <c r="A999" s="88" t="s">
        <v>1117</v>
      </c>
      <c r="B999" s="92"/>
      <c r="C999" s="86">
        <v>0</v>
      </c>
      <c r="D999" s="86">
        <f t="shared" si="30"/>
        <v>0</v>
      </c>
      <c r="E999" s="94">
        <f t="shared" si="31"/>
        <v>0</v>
      </c>
    </row>
    <row r="1000" spans="1:5" ht="14.25">
      <c r="A1000" s="88" t="s">
        <v>1118</v>
      </c>
      <c r="B1000" s="92">
        <v>3</v>
      </c>
      <c r="C1000" s="86">
        <v>99</v>
      </c>
      <c r="D1000" s="86">
        <f t="shared" si="30"/>
        <v>96</v>
      </c>
      <c r="E1000" s="94">
        <f t="shared" si="31"/>
        <v>3200</v>
      </c>
    </row>
    <row r="1001" spans="1:5" ht="14.25">
      <c r="A1001" s="88" t="s">
        <v>1119</v>
      </c>
      <c r="B1001" s="92"/>
      <c r="C1001" s="86">
        <v>0</v>
      </c>
      <c r="D1001" s="86">
        <f t="shared" si="30"/>
        <v>0</v>
      </c>
      <c r="E1001" s="94">
        <f t="shared" si="31"/>
        <v>0</v>
      </c>
    </row>
    <row r="1002" spans="1:5" ht="14.25">
      <c r="A1002" s="88" t="s">
        <v>1120</v>
      </c>
      <c r="B1002" s="92"/>
      <c r="C1002" s="86">
        <v>0</v>
      </c>
      <c r="D1002" s="86">
        <f t="shared" si="30"/>
        <v>0</v>
      </c>
      <c r="E1002" s="94">
        <f t="shared" si="31"/>
        <v>0</v>
      </c>
    </row>
    <row r="1003" spans="1:5" ht="14.25">
      <c r="A1003" s="88" t="s">
        <v>1121</v>
      </c>
      <c r="B1003" s="92">
        <v>654</v>
      </c>
      <c r="C1003" s="86">
        <v>0</v>
      </c>
      <c r="D1003" s="86">
        <f t="shared" si="30"/>
        <v>-654</v>
      </c>
      <c r="E1003" s="94">
        <f t="shared" si="31"/>
        <v>-100</v>
      </c>
    </row>
    <row r="1004" spans="1:5" ht="14.25">
      <c r="A1004" s="87" t="s">
        <v>298</v>
      </c>
      <c r="B1004" s="92">
        <f>SUM(B1005:B1013)</f>
        <v>0</v>
      </c>
      <c r="C1004" s="86">
        <f>SUM(C1005:C1013)</f>
        <v>0</v>
      </c>
      <c r="D1004" s="86">
        <f t="shared" si="30"/>
        <v>0</v>
      </c>
      <c r="E1004" s="94">
        <f t="shared" si="31"/>
        <v>0</v>
      </c>
    </row>
    <row r="1005" spans="1:5" ht="14.25">
      <c r="A1005" s="88" t="s">
        <v>473</v>
      </c>
      <c r="B1005" s="92"/>
      <c r="C1005" s="86">
        <v>0</v>
      </c>
      <c r="D1005" s="86">
        <f t="shared" si="30"/>
        <v>0</v>
      </c>
      <c r="E1005" s="94">
        <f t="shared" si="31"/>
        <v>0</v>
      </c>
    </row>
    <row r="1006" spans="1:5" ht="14.25">
      <c r="A1006" s="88" t="s">
        <v>474</v>
      </c>
      <c r="B1006" s="92"/>
      <c r="C1006" s="86">
        <v>0</v>
      </c>
      <c r="D1006" s="86">
        <f t="shared" si="30"/>
        <v>0</v>
      </c>
      <c r="E1006" s="94">
        <f t="shared" si="31"/>
        <v>0</v>
      </c>
    </row>
    <row r="1007" spans="1:5" ht="14.25">
      <c r="A1007" s="88" t="s">
        <v>475</v>
      </c>
      <c r="B1007" s="92"/>
      <c r="C1007" s="86">
        <v>0</v>
      </c>
      <c r="D1007" s="86">
        <f t="shared" si="30"/>
        <v>0</v>
      </c>
      <c r="E1007" s="94">
        <f t="shared" si="31"/>
        <v>0</v>
      </c>
    </row>
    <row r="1008" spans="1:5" ht="14.25">
      <c r="A1008" s="88" t="s">
        <v>1122</v>
      </c>
      <c r="B1008" s="92"/>
      <c r="C1008" s="86">
        <v>0</v>
      </c>
      <c r="D1008" s="86">
        <f t="shared" si="30"/>
        <v>0</v>
      </c>
      <c r="E1008" s="94">
        <f t="shared" si="31"/>
        <v>0</v>
      </c>
    </row>
    <row r="1009" spans="1:5" ht="14.25">
      <c r="A1009" s="88" t="s">
        <v>1123</v>
      </c>
      <c r="B1009" s="92"/>
      <c r="C1009" s="86">
        <v>0</v>
      </c>
      <c r="D1009" s="86">
        <f t="shared" si="30"/>
        <v>0</v>
      </c>
      <c r="E1009" s="94">
        <f t="shared" si="31"/>
        <v>0</v>
      </c>
    </row>
    <row r="1010" spans="1:5" ht="14.25">
      <c r="A1010" s="88" t="s">
        <v>1124</v>
      </c>
      <c r="B1010" s="92"/>
      <c r="C1010" s="86">
        <v>0</v>
      </c>
      <c r="D1010" s="86">
        <f t="shared" si="30"/>
        <v>0</v>
      </c>
      <c r="E1010" s="94">
        <f t="shared" si="31"/>
        <v>0</v>
      </c>
    </row>
    <row r="1011" spans="1:5" ht="14.25">
      <c r="A1011" s="88" t="s">
        <v>1125</v>
      </c>
      <c r="B1011" s="92"/>
      <c r="C1011" s="86">
        <v>0</v>
      </c>
      <c r="D1011" s="86">
        <f t="shared" si="30"/>
        <v>0</v>
      </c>
      <c r="E1011" s="94">
        <f t="shared" si="31"/>
        <v>0</v>
      </c>
    </row>
    <row r="1012" spans="1:5" ht="14.25">
      <c r="A1012" s="88" t="s">
        <v>1126</v>
      </c>
      <c r="B1012" s="92"/>
      <c r="C1012" s="86">
        <v>0</v>
      </c>
      <c r="D1012" s="86">
        <f t="shared" si="30"/>
        <v>0</v>
      </c>
      <c r="E1012" s="94">
        <f t="shared" si="31"/>
        <v>0</v>
      </c>
    </row>
    <row r="1013" spans="1:5" ht="14.25">
      <c r="A1013" s="88" t="s">
        <v>1127</v>
      </c>
      <c r="B1013" s="92"/>
      <c r="C1013" s="86">
        <v>0</v>
      </c>
      <c r="D1013" s="86">
        <f t="shared" si="30"/>
        <v>0</v>
      </c>
      <c r="E1013" s="94">
        <f t="shared" si="31"/>
        <v>0</v>
      </c>
    </row>
    <row r="1014" spans="1:5" ht="14.25">
      <c r="A1014" s="87" t="s">
        <v>299</v>
      </c>
      <c r="B1014" s="92">
        <f>SUM(B1015:B1023)</f>
        <v>0</v>
      </c>
      <c r="C1014" s="86">
        <f>SUM(C1015:C1023)</f>
        <v>0</v>
      </c>
      <c r="D1014" s="86">
        <f t="shared" si="30"/>
        <v>0</v>
      </c>
      <c r="E1014" s="94">
        <f t="shared" si="31"/>
        <v>0</v>
      </c>
    </row>
    <row r="1015" spans="1:5" ht="14.25">
      <c r="A1015" s="88" t="s">
        <v>473</v>
      </c>
      <c r="B1015" s="92"/>
      <c r="C1015" s="86">
        <v>0</v>
      </c>
      <c r="D1015" s="86">
        <f t="shared" si="30"/>
        <v>0</v>
      </c>
      <c r="E1015" s="94">
        <f t="shared" si="31"/>
        <v>0</v>
      </c>
    </row>
    <row r="1016" spans="1:5" ht="14.25">
      <c r="A1016" s="88" t="s">
        <v>474</v>
      </c>
      <c r="B1016" s="92"/>
      <c r="C1016" s="86">
        <v>0</v>
      </c>
      <c r="D1016" s="86">
        <f t="shared" si="30"/>
        <v>0</v>
      </c>
      <c r="E1016" s="94">
        <f t="shared" si="31"/>
        <v>0</v>
      </c>
    </row>
    <row r="1017" spans="1:5" ht="14.25">
      <c r="A1017" s="88" t="s">
        <v>475</v>
      </c>
      <c r="B1017" s="92"/>
      <c r="C1017" s="86">
        <v>0</v>
      </c>
      <c r="D1017" s="86">
        <f t="shared" si="30"/>
        <v>0</v>
      </c>
      <c r="E1017" s="94">
        <f t="shared" si="31"/>
        <v>0</v>
      </c>
    </row>
    <row r="1018" spans="1:5" ht="14.25">
      <c r="A1018" s="88" t="s">
        <v>1128</v>
      </c>
      <c r="B1018" s="92"/>
      <c r="C1018" s="86">
        <v>0</v>
      </c>
      <c r="D1018" s="86">
        <f t="shared" si="30"/>
        <v>0</v>
      </c>
      <c r="E1018" s="94">
        <f t="shared" si="31"/>
        <v>0</v>
      </c>
    </row>
    <row r="1019" spans="1:5" ht="14.25">
      <c r="A1019" s="88" t="s">
        <v>1129</v>
      </c>
      <c r="B1019" s="92"/>
      <c r="C1019" s="86">
        <v>0</v>
      </c>
      <c r="D1019" s="86">
        <f t="shared" si="30"/>
        <v>0</v>
      </c>
      <c r="E1019" s="94">
        <f t="shared" si="31"/>
        <v>0</v>
      </c>
    </row>
    <row r="1020" spans="1:5" ht="14.25">
      <c r="A1020" s="88" t="s">
        <v>1130</v>
      </c>
      <c r="B1020" s="92"/>
      <c r="C1020" s="86">
        <v>0</v>
      </c>
      <c r="D1020" s="86">
        <f t="shared" si="30"/>
        <v>0</v>
      </c>
      <c r="E1020" s="94">
        <f t="shared" si="31"/>
        <v>0</v>
      </c>
    </row>
    <row r="1021" spans="1:5" ht="14.25">
      <c r="A1021" s="88" t="s">
        <v>1131</v>
      </c>
      <c r="B1021" s="92"/>
      <c r="C1021" s="86">
        <v>0</v>
      </c>
      <c r="D1021" s="86">
        <f t="shared" si="30"/>
        <v>0</v>
      </c>
      <c r="E1021" s="94">
        <f t="shared" si="31"/>
        <v>0</v>
      </c>
    </row>
    <row r="1022" spans="1:5" ht="14.25">
      <c r="A1022" s="88" t="s">
        <v>1132</v>
      </c>
      <c r="B1022" s="92"/>
      <c r="C1022" s="86">
        <v>0</v>
      </c>
      <c r="D1022" s="86">
        <f t="shared" si="30"/>
        <v>0</v>
      </c>
      <c r="E1022" s="94">
        <f t="shared" si="31"/>
        <v>0</v>
      </c>
    </row>
    <row r="1023" spans="1:5" ht="14.25">
      <c r="A1023" s="88" t="s">
        <v>1133</v>
      </c>
      <c r="B1023" s="92"/>
      <c r="C1023" s="86">
        <v>0</v>
      </c>
      <c r="D1023" s="86">
        <f t="shared" si="30"/>
        <v>0</v>
      </c>
      <c r="E1023" s="94">
        <f t="shared" si="31"/>
        <v>0</v>
      </c>
    </row>
    <row r="1024" spans="1:5" ht="14.25">
      <c r="A1024" s="87" t="s">
        <v>300</v>
      </c>
      <c r="B1024" s="92">
        <f>SUM(B1025:B1028)</f>
        <v>255</v>
      </c>
      <c r="C1024" s="86">
        <f>SUM(C1025:C1028)</f>
        <v>240</v>
      </c>
      <c r="D1024" s="86">
        <f t="shared" si="30"/>
        <v>-15</v>
      </c>
      <c r="E1024" s="94">
        <f t="shared" si="31"/>
        <v>-5.88235294117647</v>
      </c>
    </row>
    <row r="1025" spans="1:5" ht="14.25">
      <c r="A1025" s="88" t="s">
        <v>1134</v>
      </c>
      <c r="B1025" s="92">
        <v>255</v>
      </c>
      <c r="C1025" s="86">
        <v>240</v>
      </c>
      <c r="D1025" s="86">
        <f t="shared" si="30"/>
        <v>-15</v>
      </c>
      <c r="E1025" s="94">
        <f t="shared" si="31"/>
        <v>-5.88235294117647</v>
      </c>
    </row>
    <row r="1026" spans="1:5" ht="14.25">
      <c r="A1026" s="88" t="s">
        <v>1135</v>
      </c>
      <c r="B1026" s="92"/>
      <c r="C1026" s="86">
        <v>0</v>
      </c>
      <c r="D1026" s="86">
        <f t="shared" si="30"/>
        <v>0</v>
      </c>
      <c r="E1026" s="94">
        <f t="shared" si="31"/>
        <v>0</v>
      </c>
    </row>
    <row r="1027" spans="1:5" ht="14.25">
      <c r="A1027" s="88" t="s">
        <v>1136</v>
      </c>
      <c r="B1027" s="92"/>
      <c r="C1027" s="86">
        <v>0</v>
      </c>
      <c r="D1027" s="86">
        <f t="shared" si="30"/>
        <v>0</v>
      </c>
      <c r="E1027" s="94">
        <f t="shared" si="31"/>
        <v>0</v>
      </c>
    </row>
    <row r="1028" spans="1:5" ht="14.25">
      <c r="A1028" s="88" t="s">
        <v>1137</v>
      </c>
      <c r="B1028" s="92"/>
      <c r="C1028" s="86">
        <v>0</v>
      </c>
      <c r="D1028" s="86">
        <f aca="true" t="shared" si="32" ref="D1028:D1091">C1028-B1028</f>
        <v>0</v>
      </c>
      <c r="E1028" s="94">
        <f aca="true" t="shared" si="33" ref="E1028:E1091">IF(B1028=0,0,D1028/B1028*100)</f>
        <v>0</v>
      </c>
    </row>
    <row r="1029" spans="1:5" ht="14.25">
      <c r="A1029" s="87" t="s">
        <v>301</v>
      </c>
      <c r="B1029" s="92">
        <f>SUM(B1030:B1035)</f>
        <v>0</v>
      </c>
      <c r="C1029" s="86">
        <f>SUM(C1030:C1035)</f>
        <v>0</v>
      </c>
      <c r="D1029" s="86">
        <f t="shared" si="32"/>
        <v>0</v>
      </c>
      <c r="E1029" s="94">
        <f t="shared" si="33"/>
        <v>0</v>
      </c>
    </row>
    <row r="1030" spans="1:5" ht="14.25">
      <c r="A1030" s="88" t="s">
        <v>473</v>
      </c>
      <c r="B1030" s="92"/>
      <c r="C1030" s="86">
        <v>0</v>
      </c>
      <c r="D1030" s="86">
        <f t="shared" si="32"/>
        <v>0</v>
      </c>
      <c r="E1030" s="94">
        <f t="shared" si="33"/>
        <v>0</v>
      </c>
    </row>
    <row r="1031" spans="1:5" ht="14.25">
      <c r="A1031" s="88" t="s">
        <v>474</v>
      </c>
      <c r="B1031" s="92"/>
      <c r="C1031" s="86">
        <v>0</v>
      </c>
      <c r="D1031" s="86">
        <f t="shared" si="32"/>
        <v>0</v>
      </c>
      <c r="E1031" s="94">
        <f t="shared" si="33"/>
        <v>0</v>
      </c>
    </row>
    <row r="1032" spans="1:5" ht="14.25">
      <c r="A1032" s="88" t="s">
        <v>475</v>
      </c>
      <c r="B1032" s="92"/>
      <c r="C1032" s="86">
        <v>0</v>
      </c>
      <c r="D1032" s="86">
        <f t="shared" si="32"/>
        <v>0</v>
      </c>
      <c r="E1032" s="94">
        <f t="shared" si="33"/>
        <v>0</v>
      </c>
    </row>
    <row r="1033" spans="1:5" ht="14.25">
      <c r="A1033" s="88" t="s">
        <v>1126</v>
      </c>
      <c r="B1033" s="92"/>
      <c r="C1033" s="86">
        <v>0</v>
      </c>
      <c r="D1033" s="86">
        <f t="shared" si="32"/>
        <v>0</v>
      </c>
      <c r="E1033" s="94">
        <f t="shared" si="33"/>
        <v>0</v>
      </c>
    </row>
    <row r="1034" spans="1:5" ht="14.25">
      <c r="A1034" s="88" t="s">
        <v>1138</v>
      </c>
      <c r="B1034" s="92"/>
      <c r="C1034" s="86">
        <v>0</v>
      </c>
      <c r="D1034" s="86">
        <f t="shared" si="32"/>
        <v>0</v>
      </c>
      <c r="E1034" s="94">
        <f t="shared" si="33"/>
        <v>0</v>
      </c>
    </row>
    <row r="1035" spans="1:5" ht="14.25">
      <c r="A1035" s="88" t="s">
        <v>1139</v>
      </c>
      <c r="B1035" s="92"/>
      <c r="C1035" s="86">
        <v>0</v>
      </c>
      <c r="D1035" s="86">
        <f t="shared" si="32"/>
        <v>0</v>
      </c>
      <c r="E1035" s="94">
        <f t="shared" si="33"/>
        <v>0</v>
      </c>
    </row>
    <row r="1036" spans="1:5" ht="14.25">
      <c r="A1036" s="87" t="s">
        <v>302</v>
      </c>
      <c r="B1036" s="92">
        <f>SUM(B1037:B1040)</f>
        <v>1062</v>
      </c>
      <c r="C1036" s="86">
        <f>SUM(C1037:C1040)</f>
        <v>113</v>
      </c>
      <c r="D1036" s="86">
        <f t="shared" si="32"/>
        <v>-949</v>
      </c>
      <c r="E1036" s="94">
        <f t="shared" si="33"/>
        <v>-89.35969868173258</v>
      </c>
    </row>
    <row r="1037" spans="1:5" ht="14.25">
      <c r="A1037" s="88" t="s">
        <v>1140</v>
      </c>
      <c r="B1037" s="92">
        <v>732</v>
      </c>
      <c r="C1037" s="86">
        <v>0</v>
      </c>
      <c r="D1037" s="86">
        <f t="shared" si="32"/>
        <v>-732</v>
      </c>
      <c r="E1037" s="94">
        <f t="shared" si="33"/>
        <v>-100</v>
      </c>
    </row>
    <row r="1038" spans="1:5" ht="14.25">
      <c r="A1038" s="88" t="s">
        <v>1141</v>
      </c>
      <c r="B1038" s="92">
        <v>330</v>
      </c>
      <c r="C1038" s="86">
        <v>113</v>
      </c>
      <c r="D1038" s="86">
        <f t="shared" si="32"/>
        <v>-217</v>
      </c>
      <c r="E1038" s="94">
        <f t="shared" si="33"/>
        <v>-65.75757575757576</v>
      </c>
    </row>
    <row r="1039" spans="1:5" ht="14.25">
      <c r="A1039" s="88" t="s">
        <v>1142</v>
      </c>
      <c r="B1039" s="92"/>
      <c r="C1039" s="86">
        <v>0</v>
      </c>
      <c r="D1039" s="86">
        <f t="shared" si="32"/>
        <v>0</v>
      </c>
      <c r="E1039" s="94">
        <f t="shared" si="33"/>
        <v>0</v>
      </c>
    </row>
    <row r="1040" spans="1:5" ht="14.25">
      <c r="A1040" s="88" t="s">
        <v>1143</v>
      </c>
      <c r="B1040" s="92"/>
      <c r="C1040" s="86">
        <v>0</v>
      </c>
      <c r="D1040" s="86">
        <f t="shared" si="32"/>
        <v>0</v>
      </c>
      <c r="E1040" s="94">
        <f t="shared" si="33"/>
        <v>0</v>
      </c>
    </row>
    <row r="1041" spans="1:5" ht="14.25">
      <c r="A1041" s="87" t="s">
        <v>1144</v>
      </c>
      <c r="B1041" s="92">
        <f>SUM(B1042:B1043)</f>
        <v>64</v>
      </c>
      <c r="C1041" s="86">
        <f>SUM(C1042:C1043)</f>
        <v>0</v>
      </c>
      <c r="D1041" s="86">
        <f t="shared" si="32"/>
        <v>-64</v>
      </c>
      <c r="E1041" s="94">
        <f t="shared" si="33"/>
        <v>-100</v>
      </c>
    </row>
    <row r="1042" spans="1:5" ht="14.25">
      <c r="A1042" s="88" t="s">
        <v>1145</v>
      </c>
      <c r="B1042" s="92"/>
      <c r="C1042" s="86">
        <v>0</v>
      </c>
      <c r="D1042" s="86">
        <f t="shared" si="32"/>
        <v>0</v>
      </c>
      <c r="E1042" s="94">
        <f t="shared" si="33"/>
        <v>0</v>
      </c>
    </row>
    <row r="1043" spans="1:5" ht="14.25">
      <c r="A1043" s="88" t="s">
        <v>1146</v>
      </c>
      <c r="B1043" s="92">
        <v>64</v>
      </c>
      <c r="C1043" s="86">
        <v>0</v>
      </c>
      <c r="D1043" s="86">
        <f t="shared" si="32"/>
        <v>-64</v>
      </c>
      <c r="E1043" s="94">
        <f t="shared" si="33"/>
        <v>-100</v>
      </c>
    </row>
    <row r="1044" spans="1:5" ht="14.25">
      <c r="A1044" s="87" t="s">
        <v>303</v>
      </c>
      <c r="B1044" s="92">
        <f>SUM(B1045,B1055,B1071,B1076,B1090,B1097,B1104)</f>
        <v>1401</v>
      </c>
      <c r="C1044" s="86">
        <f>SUM(C1045,C1055,C1071,C1076,C1090,C1097,C1104)</f>
        <v>800</v>
      </c>
      <c r="D1044" s="86">
        <f t="shared" si="32"/>
        <v>-601</v>
      </c>
      <c r="E1044" s="94">
        <f t="shared" si="33"/>
        <v>-42.89793004996431</v>
      </c>
    </row>
    <row r="1045" spans="1:5" ht="14.25">
      <c r="A1045" s="87" t="s">
        <v>304</v>
      </c>
      <c r="B1045" s="92">
        <f>SUM(B1046:B1054)</f>
        <v>0</v>
      </c>
      <c r="C1045" s="86">
        <f>SUM(C1046:C1054)</f>
        <v>0</v>
      </c>
      <c r="D1045" s="86">
        <f t="shared" si="32"/>
        <v>0</v>
      </c>
      <c r="E1045" s="94">
        <f t="shared" si="33"/>
        <v>0</v>
      </c>
    </row>
    <row r="1046" spans="1:5" ht="14.25">
      <c r="A1046" s="88" t="s">
        <v>473</v>
      </c>
      <c r="B1046" s="92"/>
      <c r="C1046" s="86">
        <v>0</v>
      </c>
      <c r="D1046" s="86">
        <f t="shared" si="32"/>
        <v>0</v>
      </c>
      <c r="E1046" s="94">
        <f t="shared" si="33"/>
        <v>0</v>
      </c>
    </row>
    <row r="1047" spans="1:5" ht="14.25">
      <c r="A1047" s="88" t="s">
        <v>474</v>
      </c>
      <c r="B1047" s="92"/>
      <c r="C1047" s="86">
        <v>0</v>
      </c>
      <c r="D1047" s="86">
        <f t="shared" si="32"/>
        <v>0</v>
      </c>
      <c r="E1047" s="94">
        <f t="shared" si="33"/>
        <v>0</v>
      </c>
    </row>
    <row r="1048" spans="1:5" ht="14.25">
      <c r="A1048" s="88" t="s">
        <v>475</v>
      </c>
      <c r="B1048" s="92"/>
      <c r="C1048" s="86">
        <v>0</v>
      </c>
      <c r="D1048" s="86">
        <f t="shared" si="32"/>
        <v>0</v>
      </c>
      <c r="E1048" s="94">
        <f t="shared" si="33"/>
        <v>0</v>
      </c>
    </row>
    <row r="1049" spans="1:5" ht="14.25">
      <c r="A1049" s="88" t="s">
        <v>1147</v>
      </c>
      <c r="B1049" s="92"/>
      <c r="C1049" s="86">
        <v>0</v>
      </c>
      <c r="D1049" s="86">
        <f t="shared" si="32"/>
        <v>0</v>
      </c>
      <c r="E1049" s="94">
        <f t="shared" si="33"/>
        <v>0</v>
      </c>
    </row>
    <row r="1050" spans="1:5" ht="14.25">
      <c r="A1050" s="88" t="s">
        <v>1148</v>
      </c>
      <c r="B1050" s="92"/>
      <c r="C1050" s="86">
        <v>0</v>
      </c>
      <c r="D1050" s="86">
        <f t="shared" si="32"/>
        <v>0</v>
      </c>
      <c r="E1050" s="94">
        <f t="shared" si="33"/>
        <v>0</v>
      </c>
    </row>
    <row r="1051" spans="1:5" ht="14.25">
      <c r="A1051" s="88" t="s">
        <v>1149</v>
      </c>
      <c r="B1051" s="92"/>
      <c r="C1051" s="86">
        <v>0</v>
      </c>
      <c r="D1051" s="86">
        <f t="shared" si="32"/>
        <v>0</v>
      </c>
      <c r="E1051" s="94">
        <f t="shared" si="33"/>
        <v>0</v>
      </c>
    </row>
    <row r="1052" spans="1:5" ht="14.25">
      <c r="A1052" s="88" t="s">
        <v>1150</v>
      </c>
      <c r="B1052" s="92"/>
      <c r="C1052" s="86">
        <v>0</v>
      </c>
      <c r="D1052" s="86">
        <f t="shared" si="32"/>
        <v>0</v>
      </c>
      <c r="E1052" s="94">
        <f t="shared" si="33"/>
        <v>0</v>
      </c>
    </row>
    <row r="1053" spans="1:5" ht="14.25">
      <c r="A1053" s="88" t="s">
        <v>1151</v>
      </c>
      <c r="B1053" s="92"/>
      <c r="C1053" s="86">
        <v>0</v>
      </c>
      <c r="D1053" s="86">
        <f t="shared" si="32"/>
        <v>0</v>
      </c>
      <c r="E1053" s="94">
        <f t="shared" si="33"/>
        <v>0</v>
      </c>
    </row>
    <row r="1054" spans="1:5" ht="14.25">
      <c r="A1054" s="88" t="s">
        <v>1152</v>
      </c>
      <c r="B1054" s="92"/>
      <c r="C1054" s="86">
        <v>0</v>
      </c>
      <c r="D1054" s="86">
        <f t="shared" si="32"/>
        <v>0</v>
      </c>
      <c r="E1054" s="94">
        <f t="shared" si="33"/>
        <v>0</v>
      </c>
    </row>
    <row r="1055" spans="1:5" ht="14.25">
      <c r="A1055" s="87" t="s">
        <v>305</v>
      </c>
      <c r="B1055" s="92">
        <f>SUM(B1056:B1070)</f>
        <v>0</v>
      </c>
      <c r="C1055" s="86">
        <f>SUM(C1056:C1070)</f>
        <v>690</v>
      </c>
      <c r="D1055" s="86">
        <f t="shared" si="32"/>
        <v>690</v>
      </c>
      <c r="E1055" s="94">
        <f t="shared" si="33"/>
        <v>0</v>
      </c>
    </row>
    <row r="1056" spans="1:5" ht="14.25">
      <c r="A1056" s="88" t="s">
        <v>473</v>
      </c>
      <c r="B1056" s="92"/>
      <c r="C1056" s="86">
        <v>0</v>
      </c>
      <c r="D1056" s="86">
        <f t="shared" si="32"/>
        <v>0</v>
      </c>
      <c r="E1056" s="94">
        <f t="shared" si="33"/>
        <v>0</v>
      </c>
    </row>
    <row r="1057" spans="1:5" ht="14.25">
      <c r="A1057" s="88" t="s">
        <v>474</v>
      </c>
      <c r="B1057" s="92"/>
      <c r="C1057" s="86">
        <v>0</v>
      </c>
      <c r="D1057" s="86">
        <f t="shared" si="32"/>
        <v>0</v>
      </c>
      <c r="E1057" s="94">
        <f t="shared" si="33"/>
        <v>0</v>
      </c>
    </row>
    <row r="1058" spans="1:5" ht="14.25">
      <c r="A1058" s="88" t="s">
        <v>475</v>
      </c>
      <c r="B1058" s="92"/>
      <c r="C1058" s="86">
        <v>0</v>
      </c>
      <c r="D1058" s="86">
        <f t="shared" si="32"/>
        <v>0</v>
      </c>
      <c r="E1058" s="94">
        <f t="shared" si="33"/>
        <v>0</v>
      </c>
    </row>
    <row r="1059" spans="1:5" ht="14.25">
      <c r="A1059" s="88" t="s">
        <v>1153</v>
      </c>
      <c r="B1059" s="92"/>
      <c r="C1059" s="86">
        <v>0</v>
      </c>
      <c r="D1059" s="86">
        <f t="shared" si="32"/>
        <v>0</v>
      </c>
      <c r="E1059" s="94">
        <f t="shared" si="33"/>
        <v>0</v>
      </c>
    </row>
    <row r="1060" spans="1:5" ht="14.25">
      <c r="A1060" s="88" t="s">
        <v>1154</v>
      </c>
      <c r="B1060" s="92"/>
      <c r="C1060" s="86">
        <v>0</v>
      </c>
      <c r="D1060" s="86">
        <f t="shared" si="32"/>
        <v>0</v>
      </c>
      <c r="E1060" s="94">
        <f t="shared" si="33"/>
        <v>0</v>
      </c>
    </row>
    <row r="1061" spans="1:5" ht="14.25">
      <c r="A1061" s="88" t="s">
        <v>1155</v>
      </c>
      <c r="B1061" s="92"/>
      <c r="C1061" s="86">
        <v>0</v>
      </c>
      <c r="D1061" s="86">
        <f t="shared" si="32"/>
        <v>0</v>
      </c>
      <c r="E1061" s="94">
        <f t="shared" si="33"/>
        <v>0</v>
      </c>
    </row>
    <row r="1062" spans="1:5" ht="14.25">
      <c r="A1062" s="88" t="s">
        <v>1156</v>
      </c>
      <c r="B1062" s="92"/>
      <c r="C1062" s="86">
        <v>0</v>
      </c>
      <c r="D1062" s="86">
        <f t="shared" si="32"/>
        <v>0</v>
      </c>
      <c r="E1062" s="94">
        <f t="shared" si="33"/>
        <v>0</v>
      </c>
    </row>
    <row r="1063" spans="1:5" ht="14.25">
      <c r="A1063" s="88" t="s">
        <v>1157</v>
      </c>
      <c r="B1063" s="92"/>
      <c r="C1063" s="86">
        <v>0</v>
      </c>
      <c r="D1063" s="86">
        <f t="shared" si="32"/>
        <v>0</v>
      </c>
      <c r="E1063" s="94">
        <f t="shared" si="33"/>
        <v>0</v>
      </c>
    </row>
    <row r="1064" spans="1:5" ht="14.25">
      <c r="A1064" s="88" t="s">
        <v>1158</v>
      </c>
      <c r="B1064" s="92"/>
      <c r="C1064" s="86">
        <v>0</v>
      </c>
      <c r="D1064" s="86">
        <f t="shared" si="32"/>
        <v>0</v>
      </c>
      <c r="E1064" s="94">
        <f t="shared" si="33"/>
        <v>0</v>
      </c>
    </row>
    <row r="1065" spans="1:5" ht="14.25">
      <c r="A1065" s="88" t="s">
        <v>1159</v>
      </c>
      <c r="B1065" s="92"/>
      <c r="C1065" s="86">
        <v>0</v>
      </c>
      <c r="D1065" s="86">
        <f t="shared" si="32"/>
        <v>0</v>
      </c>
      <c r="E1065" s="94">
        <f t="shared" si="33"/>
        <v>0</v>
      </c>
    </row>
    <row r="1066" spans="1:5" ht="14.25">
      <c r="A1066" s="88" t="s">
        <v>1160</v>
      </c>
      <c r="B1066" s="92"/>
      <c r="C1066" s="86">
        <v>0</v>
      </c>
      <c r="D1066" s="86">
        <f t="shared" si="32"/>
        <v>0</v>
      </c>
      <c r="E1066" s="94">
        <f t="shared" si="33"/>
        <v>0</v>
      </c>
    </row>
    <row r="1067" spans="1:5" ht="14.25">
      <c r="A1067" s="88" t="s">
        <v>1161</v>
      </c>
      <c r="B1067" s="92"/>
      <c r="C1067" s="86">
        <v>0</v>
      </c>
      <c r="D1067" s="86">
        <f t="shared" si="32"/>
        <v>0</v>
      </c>
      <c r="E1067" s="94">
        <f t="shared" si="33"/>
        <v>0</v>
      </c>
    </row>
    <row r="1068" spans="1:5" ht="14.25">
      <c r="A1068" s="88" t="s">
        <v>1162</v>
      </c>
      <c r="B1068" s="92"/>
      <c r="C1068" s="86">
        <v>0</v>
      </c>
      <c r="D1068" s="86">
        <f t="shared" si="32"/>
        <v>0</v>
      </c>
      <c r="E1068" s="94">
        <f t="shared" si="33"/>
        <v>0</v>
      </c>
    </row>
    <row r="1069" spans="1:5" ht="14.25">
      <c r="A1069" s="88" t="s">
        <v>1163</v>
      </c>
      <c r="B1069" s="92"/>
      <c r="C1069" s="86">
        <v>0</v>
      </c>
      <c r="D1069" s="86">
        <f t="shared" si="32"/>
        <v>0</v>
      </c>
      <c r="E1069" s="94">
        <f t="shared" si="33"/>
        <v>0</v>
      </c>
    </row>
    <row r="1070" spans="1:5" ht="14.25">
      <c r="A1070" s="88" t="s">
        <v>1164</v>
      </c>
      <c r="B1070" s="92"/>
      <c r="C1070" s="86">
        <v>690</v>
      </c>
      <c r="D1070" s="86">
        <f t="shared" si="32"/>
        <v>690</v>
      </c>
      <c r="E1070" s="94">
        <f t="shared" si="33"/>
        <v>0</v>
      </c>
    </row>
    <row r="1071" spans="1:5" ht="14.25">
      <c r="A1071" s="87" t="s">
        <v>306</v>
      </c>
      <c r="B1071" s="92">
        <f>SUM(B1072:B1075)</f>
        <v>0</v>
      </c>
      <c r="C1071" s="86">
        <f>SUM(C1072:C1075)</f>
        <v>0</v>
      </c>
      <c r="D1071" s="86">
        <f t="shared" si="32"/>
        <v>0</v>
      </c>
      <c r="E1071" s="94">
        <f t="shared" si="33"/>
        <v>0</v>
      </c>
    </row>
    <row r="1072" spans="1:5" ht="14.25">
      <c r="A1072" s="88" t="s">
        <v>473</v>
      </c>
      <c r="B1072" s="92"/>
      <c r="C1072" s="86">
        <v>0</v>
      </c>
      <c r="D1072" s="86">
        <f t="shared" si="32"/>
        <v>0</v>
      </c>
      <c r="E1072" s="94">
        <f t="shared" si="33"/>
        <v>0</v>
      </c>
    </row>
    <row r="1073" spans="1:5" ht="14.25">
      <c r="A1073" s="88" t="s">
        <v>474</v>
      </c>
      <c r="B1073" s="92"/>
      <c r="C1073" s="86">
        <v>0</v>
      </c>
      <c r="D1073" s="86">
        <f t="shared" si="32"/>
        <v>0</v>
      </c>
      <c r="E1073" s="94">
        <f t="shared" si="33"/>
        <v>0</v>
      </c>
    </row>
    <row r="1074" spans="1:5" ht="14.25">
      <c r="A1074" s="88" t="s">
        <v>475</v>
      </c>
      <c r="B1074" s="92"/>
      <c r="C1074" s="86">
        <v>0</v>
      </c>
      <c r="D1074" s="86">
        <f t="shared" si="32"/>
        <v>0</v>
      </c>
      <c r="E1074" s="94">
        <f t="shared" si="33"/>
        <v>0</v>
      </c>
    </row>
    <row r="1075" spans="1:5" ht="14.25">
      <c r="A1075" s="88" t="s">
        <v>1165</v>
      </c>
      <c r="B1075" s="92"/>
      <c r="C1075" s="86">
        <v>0</v>
      </c>
      <c r="D1075" s="86">
        <f t="shared" si="32"/>
        <v>0</v>
      </c>
      <c r="E1075" s="94">
        <f t="shared" si="33"/>
        <v>0</v>
      </c>
    </row>
    <row r="1076" spans="1:5" ht="14.25">
      <c r="A1076" s="87" t="s">
        <v>307</v>
      </c>
      <c r="B1076" s="92">
        <f>SUM(B1077:B1089)</f>
        <v>0</v>
      </c>
      <c r="C1076" s="86">
        <f>SUM(C1077:C1089)</f>
        <v>0</v>
      </c>
      <c r="D1076" s="86">
        <f t="shared" si="32"/>
        <v>0</v>
      </c>
      <c r="E1076" s="94">
        <f t="shared" si="33"/>
        <v>0</v>
      </c>
    </row>
    <row r="1077" spans="1:5" ht="14.25">
      <c r="A1077" s="88" t="s">
        <v>473</v>
      </c>
      <c r="B1077" s="92"/>
      <c r="C1077" s="86">
        <v>0</v>
      </c>
      <c r="D1077" s="86">
        <f t="shared" si="32"/>
        <v>0</v>
      </c>
      <c r="E1077" s="94">
        <f t="shared" si="33"/>
        <v>0</v>
      </c>
    </row>
    <row r="1078" spans="1:5" ht="14.25">
      <c r="A1078" s="88" t="s">
        <v>474</v>
      </c>
      <c r="B1078" s="92"/>
      <c r="C1078" s="86">
        <v>0</v>
      </c>
      <c r="D1078" s="86">
        <f t="shared" si="32"/>
        <v>0</v>
      </c>
      <c r="E1078" s="94">
        <f t="shared" si="33"/>
        <v>0</v>
      </c>
    </row>
    <row r="1079" spans="1:5" ht="14.25">
      <c r="A1079" s="88" t="s">
        <v>475</v>
      </c>
      <c r="B1079" s="92"/>
      <c r="C1079" s="86">
        <v>0</v>
      </c>
      <c r="D1079" s="86">
        <f t="shared" si="32"/>
        <v>0</v>
      </c>
      <c r="E1079" s="94">
        <f t="shared" si="33"/>
        <v>0</v>
      </c>
    </row>
    <row r="1080" spans="1:5" ht="14.25">
      <c r="A1080" s="88" t="s">
        <v>1166</v>
      </c>
      <c r="B1080" s="92"/>
      <c r="C1080" s="86">
        <v>0</v>
      </c>
      <c r="D1080" s="86">
        <f t="shared" si="32"/>
        <v>0</v>
      </c>
      <c r="E1080" s="94">
        <f t="shared" si="33"/>
        <v>0</v>
      </c>
    </row>
    <row r="1081" spans="1:5" ht="14.25">
      <c r="A1081" s="88" t="s">
        <v>1167</v>
      </c>
      <c r="B1081" s="92"/>
      <c r="C1081" s="86">
        <v>0</v>
      </c>
      <c r="D1081" s="86">
        <f t="shared" si="32"/>
        <v>0</v>
      </c>
      <c r="E1081" s="94">
        <f t="shared" si="33"/>
        <v>0</v>
      </c>
    </row>
    <row r="1082" spans="1:5" ht="14.25">
      <c r="A1082" s="88" t="s">
        <v>1168</v>
      </c>
      <c r="B1082" s="92"/>
      <c r="C1082" s="86">
        <v>0</v>
      </c>
      <c r="D1082" s="86">
        <f t="shared" si="32"/>
        <v>0</v>
      </c>
      <c r="E1082" s="94">
        <f t="shared" si="33"/>
        <v>0</v>
      </c>
    </row>
    <row r="1083" spans="1:5" ht="14.25">
      <c r="A1083" s="88" t="s">
        <v>1169</v>
      </c>
      <c r="B1083" s="92"/>
      <c r="C1083" s="86">
        <v>0</v>
      </c>
      <c r="D1083" s="86">
        <f t="shared" si="32"/>
        <v>0</v>
      </c>
      <c r="E1083" s="94">
        <f t="shared" si="33"/>
        <v>0</v>
      </c>
    </row>
    <row r="1084" spans="1:5" ht="14.25">
      <c r="A1084" s="88" t="s">
        <v>1170</v>
      </c>
      <c r="B1084" s="92"/>
      <c r="C1084" s="86">
        <v>0</v>
      </c>
      <c r="D1084" s="86">
        <f t="shared" si="32"/>
        <v>0</v>
      </c>
      <c r="E1084" s="94">
        <f t="shared" si="33"/>
        <v>0</v>
      </c>
    </row>
    <row r="1085" spans="1:5" ht="14.25">
      <c r="A1085" s="88" t="s">
        <v>1171</v>
      </c>
      <c r="B1085" s="92"/>
      <c r="C1085" s="86">
        <v>0</v>
      </c>
      <c r="D1085" s="86">
        <f t="shared" si="32"/>
        <v>0</v>
      </c>
      <c r="E1085" s="94">
        <f t="shared" si="33"/>
        <v>0</v>
      </c>
    </row>
    <row r="1086" spans="1:5" ht="14.25">
      <c r="A1086" s="88" t="s">
        <v>1172</v>
      </c>
      <c r="B1086" s="92"/>
      <c r="C1086" s="86">
        <v>0</v>
      </c>
      <c r="D1086" s="86">
        <f t="shared" si="32"/>
        <v>0</v>
      </c>
      <c r="E1086" s="94">
        <f t="shared" si="33"/>
        <v>0</v>
      </c>
    </row>
    <row r="1087" spans="1:5" ht="14.25">
      <c r="A1087" s="88" t="s">
        <v>1126</v>
      </c>
      <c r="B1087" s="92"/>
      <c r="C1087" s="86">
        <v>0</v>
      </c>
      <c r="D1087" s="86">
        <f t="shared" si="32"/>
        <v>0</v>
      </c>
      <c r="E1087" s="94">
        <f t="shared" si="33"/>
        <v>0</v>
      </c>
    </row>
    <row r="1088" spans="1:5" ht="14.25">
      <c r="A1088" s="88" t="s">
        <v>1173</v>
      </c>
      <c r="B1088" s="92"/>
      <c r="C1088" s="86">
        <v>0</v>
      </c>
      <c r="D1088" s="86">
        <f t="shared" si="32"/>
        <v>0</v>
      </c>
      <c r="E1088" s="94">
        <f t="shared" si="33"/>
        <v>0</v>
      </c>
    </row>
    <row r="1089" spans="1:5" ht="14.25">
      <c r="A1089" s="88" t="s">
        <v>1174</v>
      </c>
      <c r="B1089" s="92"/>
      <c r="C1089" s="86">
        <v>0</v>
      </c>
      <c r="D1089" s="86">
        <f t="shared" si="32"/>
        <v>0</v>
      </c>
      <c r="E1089" s="94">
        <f t="shared" si="33"/>
        <v>0</v>
      </c>
    </row>
    <row r="1090" spans="1:5" ht="14.25">
      <c r="A1090" s="87" t="s">
        <v>308</v>
      </c>
      <c r="B1090" s="92">
        <f>SUM(B1091:B1096)</f>
        <v>0</v>
      </c>
      <c r="C1090" s="86">
        <f>SUM(C1091:C1096)</f>
        <v>0</v>
      </c>
      <c r="D1090" s="86">
        <f t="shared" si="32"/>
        <v>0</v>
      </c>
      <c r="E1090" s="94">
        <f t="shared" si="33"/>
        <v>0</v>
      </c>
    </row>
    <row r="1091" spans="1:5" ht="14.25">
      <c r="A1091" s="88" t="s">
        <v>473</v>
      </c>
      <c r="B1091" s="92"/>
      <c r="C1091" s="86">
        <v>0</v>
      </c>
      <c r="D1091" s="86">
        <f t="shared" si="32"/>
        <v>0</v>
      </c>
      <c r="E1091" s="94">
        <f t="shared" si="33"/>
        <v>0</v>
      </c>
    </row>
    <row r="1092" spans="1:5" ht="14.25">
      <c r="A1092" s="88" t="s">
        <v>474</v>
      </c>
      <c r="B1092" s="92"/>
      <c r="C1092" s="86">
        <v>0</v>
      </c>
      <c r="D1092" s="86">
        <f aca="true" t="shared" si="34" ref="D1092:D1155">C1092-B1092</f>
        <v>0</v>
      </c>
      <c r="E1092" s="94">
        <f aca="true" t="shared" si="35" ref="E1092:E1155">IF(B1092=0,0,D1092/B1092*100)</f>
        <v>0</v>
      </c>
    </row>
    <row r="1093" spans="1:5" ht="14.25">
      <c r="A1093" s="88" t="s">
        <v>475</v>
      </c>
      <c r="B1093" s="92"/>
      <c r="C1093" s="86">
        <v>0</v>
      </c>
      <c r="D1093" s="86">
        <f t="shared" si="34"/>
        <v>0</v>
      </c>
      <c r="E1093" s="94">
        <f t="shared" si="35"/>
        <v>0</v>
      </c>
    </row>
    <row r="1094" spans="1:5" ht="14.25">
      <c r="A1094" s="88" t="s">
        <v>1175</v>
      </c>
      <c r="B1094" s="92"/>
      <c r="C1094" s="86">
        <v>0</v>
      </c>
      <c r="D1094" s="86">
        <f t="shared" si="34"/>
        <v>0</v>
      </c>
      <c r="E1094" s="94">
        <f t="shared" si="35"/>
        <v>0</v>
      </c>
    </row>
    <row r="1095" spans="1:5" ht="14.25">
      <c r="A1095" s="88" t="s">
        <v>1176</v>
      </c>
      <c r="B1095" s="92"/>
      <c r="C1095" s="86">
        <v>0</v>
      </c>
      <c r="D1095" s="86">
        <f t="shared" si="34"/>
        <v>0</v>
      </c>
      <c r="E1095" s="94">
        <f t="shared" si="35"/>
        <v>0</v>
      </c>
    </row>
    <row r="1096" spans="1:5" ht="14.25">
      <c r="A1096" s="88" t="s">
        <v>1177</v>
      </c>
      <c r="B1096" s="92"/>
      <c r="C1096" s="86">
        <v>0</v>
      </c>
      <c r="D1096" s="86">
        <f t="shared" si="34"/>
        <v>0</v>
      </c>
      <c r="E1096" s="94">
        <f t="shared" si="35"/>
        <v>0</v>
      </c>
    </row>
    <row r="1097" spans="1:5" ht="14.25">
      <c r="A1097" s="87" t="s">
        <v>309</v>
      </c>
      <c r="B1097" s="92">
        <f>SUM(B1098:B1103)</f>
        <v>0</v>
      </c>
      <c r="C1097" s="86">
        <f>SUM(C1098:C1103)</f>
        <v>0</v>
      </c>
      <c r="D1097" s="86">
        <f t="shared" si="34"/>
        <v>0</v>
      </c>
      <c r="E1097" s="94">
        <f t="shared" si="35"/>
        <v>0</v>
      </c>
    </row>
    <row r="1098" spans="1:5" ht="14.25">
      <c r="A1098" s="88" t="s">
        <v>473</v>
      </c>
      <c r="B1098" s="92"/>
      <c r="C1098" s="86">
        <v>0</v>
      </c>
      <c r="D1098" s="86">
        <f t="shared" si="34"/>
        <v>0</v>
      </c>
      <c r="E1098" s="94">
        <f t="shared" si="35"/>
        <v>0</v>
      </c>
    </row>
    <row r="1099" spans="1:5" ht="14.25">
      <c r="A1099" s="88" t="s">
        <v>474</v>
      </c>
      <c r="B1099" s="92"/>
      <c r="C1099" s="86">
        <v>0</v>
      </c>
      <c r="D1099" s="86">
        <f t="shared" si="34"/>
        <v>0</v>
      </c>
      <c r="E1099" s="94">
        <f t="shared" si="35"/>
        <v>0</v>
      </c>
    </row>
    <row r="1100" spans="1:5" ht="14.25">
      <c r="A1100" s="88" t="s">
        <v>475</v>
      </c>
      <c r="B1100" s="92"/>
      <c r="C1100" s="86">
        <v>0</v>
      </c>
      <c r="D1100" s="86">
        <f t="shared" si="34"/>
        <v>0</v>
      </c>
      <c r="E1100" s="94">
        <f t="shared" si="35"/>
        <v>0</v>
      </c>
    </row>
    <row r="1101" spans="1:5" ht="14.25">
      <c r="A1101" s="88" t="s">
        <v>1178</v>
      </c>
      <c r="B1101" s="92"/>
      <c r="C1101" s="86">
        <v>0</v>
      </c>
      <c r="D1101" s="86">
        <f t="shared" si="34"/>
        <v>0</v>
      </c>
      <c r="E1101" s="94">
        <f t="shared" si="35"/>
        <v>0</v>
      </c>
    </row>
    <row r="1102" spans="1:5" ht="14.25">
      <c r="A1102" s="88" t="s">
        <v>1179</v>
      </c>
      <c r="B1102" s="92"/>
      <c r="C1102" s="86">
        <v>0</v>
      </c>
      <c r="D1102" s="86">
        <f t="shared" si="34"/>
        <v>0</v>
      </c>
      <c r="E1102" s="94">
        <f t="shared" si="35"/>
        <v>0</v>
      </c>
    </row>
    <row r="1103" spans="1:5" ht="14.25">
      <c r="A1103" s="88" t="s">
        <v>1180</v>
      </c>
      <c r="B1103" s="92"/>
      <c r="C1103" s="86">
        <v>0</v>
      </c>
      <c r="D1103" s="86">
        <f t="shared" si="34"/>
        <v>0</v>
      </c>
      <c r="E1103" s="94">
        <f t="shared" si="35"/>
        <v>0</v>
      </c>
    </row>
    <row r="1104" spans="1:5" ht="14.25">
      <c r="A1104" s="87" t="s">
        <v>1181</v>
      </c>
      <c r="B1104" s="92">
        <f>SUM(B1105:B1109)</f>
        <v>1401</v>
      </c>
      <c r="C1104" s="86">
        <f>SUM(C1105:C1109)</f>
        <v>110</v>
      </c>
      <c r="D1104" s="86">
        <f t="shared" si="34"/>
        <v>-1291</v>
      </c>
      <c r="E1104" s="94">
        <f t="shared" si="35"/>
        <v>-92.1484653818701</v>
      </c>
    </row>
    <row r="1105" spans="1:5" ht="14.25">
      <c r="A1105" s="88" t="s">
        <v>1182</v>
      </c>
      <c r="B1105" s="92"/>
      <c r="C1105" s="86">
        <v>0</v>
      </c>
      <c r="D1105" s="86">
        <f t="shared" si="34"/>
        <v>0</v>
      </c>
      <c r="E1105" s="94">
        <f t="shared" si="35"/>
        <v>0</v>
      </c>
    </row>
    <row r="1106" spans="1:5" ht="14.25">
      <c r="A1106" s="88" t="s">
        <v>1183</v>
      </c>
      <c r="B1106" s="92"/>
      <c r="C1106" s="86">
        <v>0</v>
      </c>
      <c r="D1106" s="86">
        <f t="shared" si="34"/>
        <v>0</v>
      </c>
      <c r="E1106" s="94">
        <f t="shared" si="35"/>
        <v>0</v>
      </c>
    </row>
    <row r="1107" spans="1:5" ht="14.25">
      <c r="A1107" s="88" t="s">
        <v>1184</v>
      </c>
      <c r="B1107" s="92"/>
      <c r="C1107" s="86">
        <v>0</v>
      </c>
      <c r="D1107" s="86">
        <f t="shared" si="34"/>
        <v>0</v>
      </c>
      <c r="E1107" s="94">
        <f t="shared" si="35"/>
        <v>0</v>
      </c>
    </row>
    <row r="1108" spans="1:5" ht="14.25">
      <c r="A1108" s="88" t="s">
        <v>1185</v>
      </c>
      <c r="B1108" s="92"/>
      <c r="C1108" s="86">
        <v>0</v>
      </c>
      <c r="D1108" s="86">
        <f t="shared" si="34"/>
        <v>0</v>
      </c>
      <c r="E1108" s="94">
        <f t="shared" si="35"/>
        <v>0</v>
      </c>
    </row>
    <row r="1109" spans="1:5" ht="14.25">
      <c r="A1109" s="88" t="s">
        <v>1186</v>
      </c>
      <c r="B1109" s="92">
        <f>1219+182</f>
        <v>1401</v>
      </c>
      <c r="C1109" s="86">
        <v>110</v>
      </c>
      <c r="D1109" s="86">
        <f t="shared" si="34"/>
        <v>-1291</v>
      </c>
      <c r="E1109" s="94">
        <f t="shared" si="35"/>
        <v>-92.1484653818701</v>
      </c>
    </row>
    <row r="1110" spans="1:5" ht="14.25">
      <c r="A1110" s="87" t="s">
        <v>310</v>
      </c>
      <c r="B1110" s="92">
        <f>SUM(B1111,B1121,B1127)</f>
        <v>1281</v>
      </c>
      <c r="C1110" s="86">
        <f>SUM(C1111,C1121,C1127)</f>
        <v>553</v>
      </c>
      <c r="D1110" s="86">
        <f t="shared" si="34"/>
        <v>-728</v>
      </c>
      <c r="E1110" s="94">
        <f t="shared" si="35"/>
        <v>-56.830601092896174</v>
      </c>
    </row>
    <row r="1111" spans="1:5" ht="14.25">
      <c r="A1111" s="87" t="s">
        <v>311</v>
      </c>
      <c r="B1111" s="92">
        <f>SUM(B1112:B1120)</f>
        <v>1120</v>
      </c>
      <c r="C1111" s="86">
        <f>SUM(C1112:C1120)</f>
        <v>353</v>
      </c>
      <c r="D1111" s="86">
        <f t="shared" si="34"/>
        <v>-767</v>
      </c>
      <c r="E1111" s="94">
        <f t="shared" si="35"/>
        <v>-68.48214285714286</v>
      </c>
    </row>
    <row r="1112" spans="1:5" ht="14.25">
      <c r="A1112" s="88" t="s">
        <v>473</v>
      </c>
      <c r="B1112" s="92">
        <v>126</v>
      </c>
      <c r="C1112" s="86">
        <v>176</v>
      </c>
      <c r="D1112" s="86">
        <f t="shared" si="34"/>
        <v>50</v>
      </c>
      <c r="E1112" s="94">
        <f t="shared" si="35"/>
        <v>39.682539682539684</v>
      </c>
    </row>
    <row r="1113" spans="1:5" ht="14.25">
      <c r="A1113" s="88" t="s">
        <v>474</v>
      </c>
      <c r="B1113" s="92">
        <v>2</v>
      </c>
      <c r="C1113" s="86">
        <v>0</v>
      </c>
      <c r="D1113" s="86">
        <f t="shared" si="34"/>
        <v>-2</v>
      </c>
      <c r="E1113" s="94">
        <f t="shared" si="35"/>
        <v>-100</v>
      </c>
    </row>
    <row r="1114" spans="1:5" ht="14.25">
      <c r="A1114" s="88" t="s">
        <v>475</v>
      </c>
      <c r="B1114" s="92"/>
      <c r="C1114" s="86">
        <v>0</v>
      </c>
      <c r="D1114" s="86">
        <f t="shared" si="34"/>
        <v>0</v>
      </c>
      <c r="E1114" s="94">
        <f t="shared" si="35"/>
        <v>0</v>
      </c>
    </row>
    <row r="1115" spans="1:5" ht="14.25">
      <c r="A1115" s="88" t="s">
        <v>1187</v>
      </c>
      <c r="B1115" s="92"/>
      <c r="C1115" s="86">
        <v>0</v>
      </c>
      <c r="D1115" s="86">
        <f t="shared" si="34"/>
        <v>0</v>
      </c>
      <c r="E1115" s="94">
        <f t="shared" si="35"/>
        <v>0</v>
      </c>
    </row>
    <row r="1116" spans="1:5" ht="14.25">
      <c r="A1116" s="88" t="s">
        <v>1188</v>
      </c>
      <c r="B1116" s="92"/>
      <c r="C1116" s="86">
        <v>0</v>
      </c>
      <c r="D1116" s="86">
        <f t="shared" si="34"/>
        <v>0</v>
      </c>
      <c r="E1116" s="94">
        <f t="shared" si="35"/>
        <v>0</v>
      </c>
    </row>
    <row r="1117" spans="1:5" ht="14.25">
      <c r="A1117" s="88" t="s">
        <v>1189</v>
      </c>
      <c r="B1117" s="92"/>
      <c r="C1117" s="86">
        <v>0</v>
      </c>
      <c r="D1117" s="86">
        <f t="shared" si="34"/>
        <v>0</v>
      </c>
      <c r="E1117" s="94">
        <f t="shared" si="35"/>
        <v>0</v>
      </c>
    </row>
    <row r="1118" spans="1:5" ht="14.25">
      <c r="A1118" s="88" t="s">
        <v>1190</v>
      </c>
      <c r="B1118" s="92">
        <v>13</v>
      </c>
      <c r="C1118" s="86">
        <v>167</v>
      </c>
      <c r="D1118" s="86">
        <f t="shared" si="34"/>
        <v>154</v>
      </c>
      <c r="E1118" s="94">
        <f t="shared" si="35"/>
        <v>1184.6153846153848</v>
      </c>
    </row>
    <row r="1119" spans="1:5" ht="14.25">
      <c r="A1119" s="88" t="s">
        <v>482</v>
      </c>
      <c r="B1119" s="92"/>
      <c r="C1119" s="86">
        <v>0</v>
      </c>
      <c r="D1119" s="86">
        <f t="shared" si="34"/>
        <v>0</v>
      </c>
      <c r="E1119" s="94">
        <f t="shared" si="35"/>
        <v>0</v>
      </c>
    </row>
    <row r="1120" spans="1:5" ht="14.25">
      <c r="A1120" s="88" t="s">
        <v>1191</v>
      </c>
      <c r="B1120" s="92">
        <v>979</v>
      </c>
      <c r="C1120" s="86">
        <v>10</v>
      </c>
      <c r="D1120" s="86">
        <f t="shared" si="34"/>
        <v>-969</v>
      </c>
      <c r="E1120" s="94">
        <f t="shared" si="35"/>
        <v>-98.97854954034729</v>
      </c>
    </row>
    <row r="1121" spans="1:5" ht="14.25">
      <c r="A1121" s="87" t="s">
        <v>312</v>
      </c>
      <c r="B1121" s="92">
        <f>SUM(B1122:B1126)</f>
        <v>0</v>
      </c>
      <c r="C1121" s="86">
        <f>SUM(C1122:C1126)</f>
        <v>200</v>
      </c>
      <c r="D1121" s="86">
        <f t="shared" si="34"/>
        <v>200</v>
      </c>
      <c r="E1121" s="94">
        <f t="shared" si="35"/>
        <v>0</v>
      </c>
    </row>
    <row r="1122" spans="1:5" ht="14.25">
      <c r="A1122" s="88" t="s">
        <v>473</v>
      </c>
      <c r="B1122" s="92"/>
      <c r="C1122" s="86">
        <v>0</v>
      </c>
      <c r="D1122" s="86">
        <f t="shared" si="34"/>
        <v>0</v>
      </c>
      <c r="E1122" s="94">
        <f t="shared" si="35"/>
        <v>0</v>
      </c>
    </row>
    <row r="1123" spans="1:5" ht="14.25">
      <c r="A1123" s="88" t="s">
        <v>474</v>
      </c>
      <c r="B1123" s="92"/>
      <c r="C1123" s="86">
        <v>0</v>
      </c>
      <c r="D1123" s="86">
        <f t="shared" si="34"/>
        <v>0</v>
      </c>
      <c r="E1123" s="94">
        <f t="shared" si="35"/>
        <v>0</v>
      </c>
    </row>
    <row r="1124" spans="1:5" ht="14.25">
      <c r="A1124" s="88" t="s">
        <v>475</v>
      </c>
      <c r="B1124" s="92"/>
      <c r="C1124" s="86">
        <v>0</v>
      </c>
      <c r="D1124" s="86">
        <f t="shared" si="34"/>
        <v>0</v>
      </c>
      <c r="E1124" s="94">
        <f t="shared" si="35"/>
        <v>0</v>
      </c>
    </row>
    <row r="1125" spans="1:5" ht="14.25">
      <c r="A1125" s="88" t="s">
        <v>1192</v>
      </c>
      <c r="B1125" s="92"/>
      <c r="C1125" s="86">
        <v>0</v>
      </c>
      <c r="D1125" s="86">
        <f t="shared" si="34"/>
        <v>0</v>
      </c>
      <c r="E1125" s="94">
        <f t="shared" si="35"/>
        <v>0</v>
      </c>
    </row>
    <row r="1126" spans="1:5" ht="14.25">
      <c r="A1126" s="88" t="s">
        <v>1193</v>
      </c>
      <c r="B1126" s="92"/>
      <c r="C1126" s="86">
        <v>200</v>
      </c>
      <c r="D1126" s="86">
        <f t="shared" si="34"/>
        <v>200</v>
      </c>
      <c r="E1126" s="94">
        <f t="shared" si="35"/>
        <v>0</v>
      </c>
    </row>
    <row r="1127" spans="1:5" ht="14.25">
      <c r="A1127" s="87" t="s">
        <v>1194</v>
      </c>
      <c r="B1127" s="92">
        <f>SUM(B1128:B1129)</f>
        <v>161</v>
      </c>
      <c r="C1127" s="86">
        <f>SUM(C1128:C1129)</f>
        <v>0</v>
      </c>
      <c r="D1127" s="86">
        <f t="shared" si="34"/>
        <v>-161</v>
      </c>
      <c r="E1127" s="94">
        <f t="shared" si="35"/>
        <v>-100</v>
      </c>
    </row>
    <row r="1128" spans="1:5" ht="14.25">
      <c r="A1128" s="88" t="s">
        <v>1195</v>
      </c>
      <c r="B1128" s="92"/>
      <c r="C1128" s="86">
        <v>0</v>
      </c>
      <c r="D1128" s="86">
        <f t="shared" si="34"/>
        <v>0</v>
      </c>
      <c r="E1128" s="94">
        <f t="shared" si="35"/>
        <v>0</v>
      </c>
    </row>
    <row r="1129" spans="1:5" ht="14.25">
      <c r="A1129" s="88" t="s">
        <v>1196</v>
      </c>
      <c r="B1129" s="92">
        <v>161</v>
      </c>
      <c r="C1129" s="86">
        <v>0</v>
      </c>
      <c r="D1129" s="86">
        <f t="shared" si="34"/>
        <v>-161</v>
      </c>
      <c r="E1129" s="94">
        <f t="shared" si="35"/>
        <v>-100</v>
      </c>
    </row>
    <row r="1130" spans="1:5" ht="14.25">
      <c r="A1130" s="87" t="s">
        <v>313</v>
      </c>
      <c r="B1130" s="92">
        <f>SUM(B1131,B1138,B1148,B1154,B1157)</f>
        <v>5</v>
      </c>
      <c r="C1130" s="86">
        <f>SUM(C1131,C1138,C1148,C1154,C1157)</f>
        <v>30</v>
      </c>
      <c r="D1130" s="86">
        <f t="shared" si="34"/>
        <v>25</v>
      </c>
      <c r="E1130" s="94">
        <f t="shared" si="35"/>
        <v>500</v>
      </c>
    </row>
    <row r="1131" spans="1:5" ht="14.25">
      <c r="A1131" s="87" t="s">
        <v>314</v>
      </c>
      <c r="B1131" s="92">
        <f>SUM(B1132:B1137)</f>
        <v>0</v>
      </c>
      <c r="C1131" s="86">
        <f>SUM(C1132:C1137)</f>
        <v>0</v>
      </c>
      <c r="D1131" s="86">
        <f t="shared" si="34"/>
        <v>0</v>
      </c>
      <c r="E1131" s="94">
        <f t="shared" si="35"/>
        <v>0</v>
      </c>
    </row>
    <row r="1132" spans="1:5" ht="14.25">
      <c r="A1132" s="88" t="s">
        <v>473</v>
      </c>
      <c r="B1132" s="92"/>
      <c r="C1132" s="86">
        <v>0</v>
      </c>
      <c r="D1132" s="86">
        <f t="shared" si="34"/>
        <v>0</v>
      </c>
      <c r="E1132" s="94">
        <f t="shared" si="35"/>
        <v>0</v>
      </c>
    </row>
    <row r="1133" spans="1:5" ht="14.25">
      <c r="A1133" s="88" t="s">
        <v>474</v>
      </c>
      <c r="B1133" s="92"/>
      <c r="C1133" s="86">
        <v>0</v>
      </c>
      <c r="D1133" s="86">
        <f t="shared" si="34"/>
        <v>0</v>
      </c>
      <c r="E1133" s="94">
        <f t="shared" si="35"/>
        <v>0</v>
      </c>
    </row>
    <row r="1134" spans="1:5" ht="14.25">
      <c r="A1134" s="88" t="s">
        <v>475</v>
      </c>
      <c r="B1134" s="92"/>
      <c r="C1134" s="86">
        <v>0</v>
      </c>
      <c r="D1134" s="86">
        <f t="shared" si="34"/>
        <v>0</v>
      </c>
      <c r="E1134" s="94">
        <f t="shared" si="35"/>
        <v>0</v>
      </c>
    </row>
    <row r="1135" spans="1:5" ht="14.25">
      <c r="A1135" s="88" t="s">
        <v>1197</v>
      </c>
      <c r="B1135" s="92"/>
      <c r="C1135" s="86">
        <v>0</v>
      </c>
      <c r="D1135" s="86">
        <f t="shared" si="34"/>
        <v>0</v>
      </c>
      <c r="E1135" s="94">
        <f t="shared" si="35"/>
        <v>0</v>
      </c>
    </row>
    <row r="1136" spans="1:5" ht="14.25">
      <c r="A1136" s="88" t="s">
        <v>482</v>
      </c>
      <c r="B1136" s="92"/>
      <c r="C1136" s="86">
        <v>0</v>
      </c>
      <c r="D1136" s="86">
        <f t="shared" si="34"/>
        <v>0</v>
      </c>
      <c r="E1136" s="94">
        <f t="shared" si="35"/>
        <v>0</v>
      </c>
    </row>
    <row r="1137" spans="1:5" ht="14.25">
      <c r="A1137" s="88" t="s">
        <v>1198</v>
      </c>
      <c r="B1137" s="92"/>
      <c r="C1137" s="86">
        <v>0</v>
      </c>
      <c r="D1137" s="86">
        <f t="shared" si="34"/>
        <v>0</v>
      </c>
      <c r="E1137" s="94">
        <f t="shared" si="35"/>
        <v>0</v>
      </c>
    </row>
    <row r="1138" spans="1:5" ht="14.25">
      <c r="A1138" s="87" t="s">
        <v>315</v>
      </c>
      <c r="B1138" s="92">
        <f>SUM(B1139:B1147)</f>
        <v>0</v>
      </c>
      <c r="C1138" s="86">
        <f>SUM(C1139:C1147)</f>
        <v>0</v>
      </c>
      <c r="D1138" s="86">
        <f t="shared" si="34"/>
        <v>0</v>
      </c>
      <c r="E1138" s="94">
        <f t="shared" si="35"/>
        <v>0</v>
      </c>
    </row>
    <row r="1139" spans="1:5" ht="14.25">
      <c r="A1139" s="88" t="s">
        <v>1199</v>
      </c>
      <c r="B1139" s="92"/>
      <c r="C1139" s="86">
        <v>0</v>
      </c>
      <c r="D1139" s="86">
        <f t="shared" si="34"/>
        <v>0</v>
      </c>
      <c r="E1139" s="94">
        <f t="shared" si="35"/>
        <v>0</v>
      </c>
    </row>
    <row r="1140" spans="1:5" ht="14.25">
      <c r="A1140" s="88" t="s">
        <v>1200</v>
      </c>
      <c r="B1140" s="92"/>
      <c r="C1140" s="86">
        <v>0</v>
      </c>
      <c r="D1140" s="86">
        <f t="shared" si="34"/>
        <v>0</v>
      </c>
      <c r="E1140" s="94">
        <f t="shared" si="35"/>
        <v>0</v>
      </c>
    </row>
    <row r="1141" spans="1:5" ht="14.25">
      <c r="A1141" s="88" t="s">
        <v>1201</v>
      </c>
      <c r="B1141" s="92"/>
      <c r="C1141" s="86">
        <v>0</v>
      </c>
      <c r="D1141" s="86">
        <f t="shared" si="34"/>
        <v>0</v>
      </c>
      <c r="E1141" s="94">
        <f t="shared" si="35"/>
        <v>0</v>
      </c>
    </row>
    <row r="1142" spans="1:5" ht="14.25">
      <c r="A1142" s="88" t="s">
        <v>1202</v>
      </c>
      <c r="B1142" s="92"/>
      <c r="C1142" s="86">
        <v>0</v>
      </c>
      <c r="D1142" s="86">
        <f t="shared" si="34"/>
        <v>0</v>
      </c>
      <c r="E1142" s="94">
        <f t="shared" si="35"/>
        <v>0</v>
      </c>
    </row>
    <row r="1143" spans="1:5" ht="14.25">
      <c r="A1143" s="88" t="s">
        <v>1203</v>
      </c>
      <c r="B1143" s="92"/>
      <c r="C1143" s="86">
        <v>0</v>
      </c>
      <c r="D1143" s="86">
        <f t="shared" si="34"/>
        <v>0</v>
      </c>
      <c r="E1143" s="94">
        <f t="shared" si="35"/>
        <v>0</v>
      </c>
    </row>
    <row r="1144" spans="1:5" ht="14.25">
      <c r="A1144" s="88" t="s">
        <v>1204</v>
      </c>
      <c r="B1144" s="92"/>
      <c r="C1144" s="86">
        <v>0</v>
      </c>
      <c r="D1144" s="86">
        <f t="shared" si="34"/>
        <v>0</v>
      </c>
      <c r="E1144" s="94">
        <f t="shared" si="35"/>
        <v>0</v>
      </c>
    </row>
    <row r="1145" spans="1:5" ht="14.25">
      <c r="A1145" s="88" t="s">
        <v>1205</v>
      </c>
      <c r="B1145" s="92"/>
      <c r="C1145" s="86">
        <v>0</v>
      </c>
      <c r="D1145" s="86">
        <f t="shared" si="34"/>
        <v>0</v>
      </c>
      <c r="E1145" s="94">
        <f t="shared" si="35"/>
        <v>0</v>
      </c>
    </row>
    <row r="1146" spans="1:5" ht="14.25">
      <c r="A1146" s="88" t="s">
        <v>1206</v>
      </c>
      <c r="B1146" s="92"/>
      <c r="C1146" s="86">
        <v>0</v>
      </c>
      <c r="D1146" s="86">
        <f t="shared" si="34"/>
        <v>0</v>
      </c>
      <c r="E1146" s="94">
        <f t="shared" si="35"/>
        <v>0</v>
      </c>
    </row>
    <row r="1147" spans="1:5" ht="14.25">
      <c r="A1147" s="88" t="s">
        <v>1207</v>
      </c>
      <c r="B1147" s="92"/>
      <c r="C1147" s="86">
        <v>0</v>
      </c>
      <c r="D1147" s="86">
        <f t="shared" si="34"/>
        <v>0</v>
      </c>
      <c r="E1147" s="94">
        <f t="shared" si="35"/>
        <v>0</v>
      </c>
    </row>
    <row r="1148" spans="1:5" ht="14.25">
      <c r="A1148" s="87" t="s">
        <v>316</v>
      </c>
      <c r="B1148" s="92">
        <f>SUM(B1149:B1153)</f>
        <v>5</v>
      </c>
      <c r="C1148" s="86">
        <f>SUM(C1149:C1153)</f>
        <v>30</v>
      </c>
      <c r="D1148" s="86">
        <f t="shared" si="34"/>
        <v>25</v>
      </c>
      <c r="E1148" s="94">
        <f t="shared" si="35"/>
        <v>500</v>
      </c>
    </row>
    <row r="1149" spans="1:5" ht="14.25">
      <c r="A1149" s="88" t="s">
        <v>1208</v>
      </c>
      <c r="B1149" s="92"/>
      <c r="C1149" s="86">
        <v>0</v>
      </c>
      <c r="D1149" s="86">
        <f t="shared" si="34"/>
        <v>0</v>
      </c>
      <c r="E1149" s="94">
        <f t="shared" si="35"/>
        <v>0</v>
      </c>
    </row>
    <row r="1150" spans="1:5" ht="14.25">
      <c r="A1150" s="88" t="s">
        <v>1209</v>
      </c>
      <c r="B1150" s="92"/>
      <c r="C1150" s="86">
        <v>0</v>
      </c>
      <c r="D1150" s="86">
        <f t="shared" si="34"/>
        <v>0</v>
      </c>
      <c r="E1150" s="94">
        <f t="shared" si="35"/>
        <v>0</v>
      </c>
    </row>
    <row r="1151" spans="1:5" ht="14.25">
      <c r="A1151" s="88" t="s">
        <v>1210</v>
      </c>
      <c r="B1151" s="92"/>
      <c r="C1151" s="86">
        <v>0</v>
      </c>
      <c r="D1151" s="86">
        <f t="shared" si="34"/>
        <v>0</v>
      </c>
      <c r="E1151" s="94">
        <f t="shared" si="35"/>
        <v>0</v>
      </c>
    </row>
    <row r="1152" spans="1:5" ht="14.25">
      <c r="A1152" s="88" t="s">
        <v>1211</v>
      </c>
      <c r="B1152" s="92"/>
      <c r="C1152" s="86">
        <v>0</v>
      </c>
      <c r="D1152" s="86">
        <f t="shared" si="34"/>
        <v>0</v>
      </c>
      <c r="E1152" s="94">
        <f t="shared" si="35"/>
        <v>0</v>
      </c>
    </row>
    <row r="1153" spans="1:5" ht="14.25">
      <c r="A1153" s="88" t="s">
        <v>1212</v>
      </c>
      <c r="B1153" s="92">
        <v>5</v>
      </c>
      <c r="C1153" s="86">
        <v>30</v>
      </c>
      <c r="D1153" s="86">
        <f t="shared" si="34"/>
        <v>25</v>
      </c>
      <c r="E1153" s="94">
        <f t="shared" si="35"/>
        <v>500</v>
      </c>
    </row>
    <row r="1154" spans="1:5" ht="14.25">
      <c r="A1154" s="87" t="s">
        <v>317</v>
      </c>
      <c r="B1154" s="92">
        <f>SUM(B1155:B1156)</f>
        <v>0</v>
      </c>
      <c r="C1154" s="86">
        <f>SUM(C1155:C1156)</f>
        <v>0</v>
      </c>
      <c r="D1154" s="86">
        <f t="shared" si="34"/>
        <v>0</v>
      </c>
      <c r="E1154" s="94">
        <f t="shared" si="35"/>
        <v>0</v>
      </c>
    </row>
    <row r="1155" spans="1:5" ht="14.25">
      <c r="A1155" s="88" t="s">
        <v>1213</v>
      </c>
      <c r="B1155" s="92"/>
      <c r="C1155" s="86">
        <v>0</v>
      </c>
      <c r="D1155" s="86">
        <f t="shared" si="34"/>
        <v>0</v>
      </c>
      <c r="E1155" s="94">
        <f t="shared" si="35"/>
        <v>0</v>
      </c>
    </row>
    <row r="1156" spans="1:5" ht="14.25">
      <c r="A1156" s="88" t="s">
        <v>1214</v>
      </c>
      <c r="B1156" s="92"/>
      <c r="C1156" s="86">
        <v>0</v>
      </c>
      <c r="D1156" s="86">
        <f aca="true" t="shared" si="36" ref="D1156:D1219">C1156-B1156</f>
        <v>0</v>
      </c>
      <c r="E1156" s="94">
        <f aca="true" t="shared" si="37" ref="E1156:E1219">IF(B1156=0,0,D1156/B1156*100)</f>
        <v>0</v>
      </c>
    </row>
    <row r="1157" spans="1:5" ht="14.25">
      <c r="A1157" s="87" t="s">
        <v>1215</v>
      </c>
      <c r="B1157" s="92">
        <f>B1158</f>
        <v>0</v>
      </c>
      <c r="C1157" s="86">
        <f>C1158</f>
        <v>0</v>
      </c>
      <c r="D1157" s="86">
        <f t="shared" si="36"/>
        <v>0</v>
      </c>
      <c r="E1157" s="94">
        <f t="shared" si="37"/>
        <v>0</v>
      </c>
    </row>
    <row r="1158" spans="1:5" ht="14.25">
      <c r="A1158" s="88" t="s">
        <v>1216</v>
      </c>
      <c r="B1158" s="92"/>
      <c r="C1158" s="86">
        <v>0</v>
      </c>
      <c r="D1158" s="86">
        <f t="shared" si="36"/>
        <v>0</v>
      </c>
      <c r="E1158" s="94">
        <f t="shared" si="37"/>
        <v>0</v>
      </c>
    </row>
    <row r="1159" spans="1:5" ht="14.25">
      <c r="A1159" s="87" t="s">
        <v>318</v>
      </c>
      <c r="B1159" s="92">
        <f>SUM(B1160:B1168)</f>
        <v>0</v>
      </c>
      <c r="C1159" s="86">
        <f>SUM(C1160:C1168)</f>
        <v>0</v>
      </c>
      <c r="D1159" s="86">
        <f t="shared" si="36"/>
        <v>0</v>
      </c>
      <c r="E1159" s="94">
        <f t="shared" si="37"/>
        <v>0</v>
      </c>
    </row>
    <row r="1160" spans="1:5" ht="14.25">
      <c r="A1160" s="87" t="s">
        <v>319</v>
      </c>
      <c r="B1160" s="92"/>
      <c r="C1160" s="86">
        <v>0</v>
      </c>
      <c r="D1160" s="86">
        <f t="shared" si="36"/>
        <v>0</v>
      </c>
      <c r="E1160" s="94">
        <f t="shared" si="37"/>
        <v>0</v>
      </c>
    </row>
    <row r="1161" spans="1:5" ht="14.25">
      <c r="A1161" s="87" t="s">
        <v>320</v>
      </c>
      <c r="B1161" s="92"/>
      <c r="C1161" s="86">
        <v>0</v>
      </c>
      <c r="D1161" s="86">
        <f t="shared" si="36"/>
        <v>0</v>
      </c>
      <c r="E1161" s="94">
        <f t="shared" si="37"/>
        <v>0</v>
      </c>
    </row>
    <row r="1162" spans="1:5" ht="14.25">
      <c r="A1162" s="87" t="s">
        <v>321</v>
      </c>
      <c r="B1162" s="92"/>
      <c r="C1162" s="86">
        <v>0</v>
      </c>
      <c r="D1162" s="86">
        <f t="shared" si="36"/>
        <v>0</v>
      </c>
      <c r="E1162" s="94">
        <f t="shared" si="37"/>
        <v>0</v>
      </c>
    </row>
    <row r="1163" spans="1:5" ht="14.25">
      <c r="A1163" s="87" t="s">
        <v>322</v>
      </c>
      <c r="B1163" s="92"/>
      <c r="C1163" s="86">
        <v>0</v>
      </c>
      <c r="D1163" s="86">
        <f t="shared" si="36"/>
        <v>0</v>
      </c>
      <c r="E1163" s="94">
        <f t="shared" si="37"/>
        <v>0</v>
      </c>
    </row>
    <row r="1164" spans="1:5" ht="14.25">
      <c r="A1164" s="87" t="s">
        <v>323</v>
      </c>
      <c r="B1164" s="92"/>
      <c r="C1164" s="86">
        <v>0</v>
      </c>
      <c r="D1164" s="86">
        <f t="shared" si="36"/>
        <v>0</v>
      </c>
      <c r="E1164" s="94">
        <f t="shared" si="37"/>
        <v>0</v>
      </c>
    </row>
    <row r="1165" spans="1:5" ht="14.25">
      <c r="A1165" s="87" t="s">
        <v>288</v>
      </c>
      <c r="B1165" s="92"/>
      <c r="C1165" s="86">
        <v>0</v>
      </c>
      <c r="D1165" s="86">
        <f t="shared" si="36"/>
        <v>0</v>
      </c>
      <c r="E1165" s="94">
        <f t="shared" si="37"/>
        <v>0</v>
      </c>
    </row>
    <row r="1166" spans="1:5" ht="14.25">
      <c r="A1166" s="87" t="s">
        <v>324</v>
      </c>
      <c r="B1166" s="92"/>
      <c r="C1166" s="86">
        <v>0</v>
      </c>
      <c r="D1166" s="86">
        <f t="shared" si="36"/>
        <v>0</v>
      </c>
      <c r="E1166" s="94">
        <f t="shared" si="37"/>
        <v>0</v>
      </c>
    </row>
    <row r="1167" spans="1:5" ht="14.25">
      <c r="A1167" s="87" t="s">
        <v>325</v>
      </c>
      <c r="B1167" s="92"/>
      <c r="C1167" s="86">
        <v>0</v>
      </c>
      <c r="D1167" s="86">
        <f t="shared" si="36"/>
        <v>0</v>
      </c>
      <c r="E1167" s="94">
        <f t="shared" si="37"/>
        <v>0</v>
      </c>
    </row>
    <row r="1168" spans="1:5" ht="14.25">
      <c r="A1168" s="87" t="s">
        <v>326</v>
      </c>
      <c r="B1168" s="92"/>
      <c r="C1168" s="86">
        <v>0</v>
      </c>
      <c r="D1168" s="86">
        <f t="shared" si="36"/>
        <v>0</v>
      </c>
      <c r="E1168" s="94">
        <f t="shared" si="37"/>
        <v>0</v>
      </c>
    </row>
    <row r="1169" spans="1:5" ht="14.25">
      <c r="A1169" s="87" t="s">
        <v>1217</v>
      </c>
      <c r="B1169" s="92">
        <f>SUM(B1170,B1189,B1208,B1217,B1232)</f>
        <v>15381</v>
      </c>
      <c r="C1169" s="86">
        <f>SUM(C1170,C1189,C1208,C1217,C1232)</f>
        <v>8742</v>
      </c>
      <c r="D1169" s="86">
        <f t="shared" si="36"/>
        <v>-6639</v>
      </c>
      <c r="E1169" s="94">
        <f t="shared" si="37"/>
        <v>-43.163643456212206</v>
      </c>
    </row>
    <row r="1170" spans="1:5" ht="14.25">
      <c r="A1170" s="87" t="s">
        <v>1218</v>
      </c>
      <c r="B1170" s="92">
        <f>SUM(B1171:B1188)</f>
        <v>15295</v>
      </c>
      <c r="C1170" s="86">
        <f>SUM(C1171:C1188)</f>
        <v>8554</v>
      </c>
      <c r="D1170" s="86">
        <f t="shared" si="36"/>
        <v>-6741</v>
      </c>
      <c r="E1170" s="94">
        <f t="shared" si="37"/>
        <v>-44.07322654462242</v>
      </c>
    </row>
    <row r="1171" spans="1:5" ht="14.25">
      <c r="A1171" s="88" t="s">
        <v>473</v>
      </c>
      <c r="B1171" s="92">
        <v>250</v>
      </c>
      <c r="C1171" s="86">
        <v>443</v>
      </c>
      <c r="D1171" s="86">
        <f t="shared" si="36"/>
        <v>193</v>
      </c>
      <c r="E1171" s="94">
        <f t="shared" si="37"/>
        <v>77.2</v>
      </c>
    </row>
    <row r="1172" spans="1:5" ht="14.25">
      <c r="A1172" s="88" t="s">
        <v>474</v>
      </c>
      <c r="B1172" s="92">
        <v>22</v>
      </c>
      <c r="C1172" s="86">
        <v>194</v>
      </c>
      <c r="D1172" s="86">
        <f t="shared" si="36"/>
        <v>172</v>
      </c>
      <c r="E1172" s="94">
        <f t="shared" si="37"/>
        <v>781.8181818181819</v>
      </c>
    </row>
    <row r="1173" spans="1:5" ht="14.25">
      <c r="A1173" s="88" t="s">
        <v>475</v>
      </c>
      <c r="B1173" s="92"/>
      <c r="C1173" s="86">
        <v>0</v>
      </c>
      <c r="D1173" s="86">
        <f t="shared" si="36"/>
        <v>0</v>
      </c>
      <c r="E1173" s="94">
        <f t="shared" si="37"/>
        <v>0</v>
      </c>
    </row>
    <row r="1174" spans="1:5" ht="14.25">
      <c r="A1174" s="88" t="s">
        <v>1219</v>
      </c>
      <c r="B1174" s="92">
        <v>15</v>
      </c>
      <c r="C1174" s="86">
        <v>38</v>
      </c>
      <c r="D1174" s="86">
        <f t="shared" si="36"/>
        <v>23</v>
      </c>
      <c r="E1174" s="94">
        <f t="shared" si="37"/>
        <v>153.33333333333334</v>
      </c>
    </row>
    <row r="1175" spans="1:5" ht="14.25">
      <c r="A1175" s="88" t="s">
        <v>1220</v>
      </c>
      <c r="B1175" s="92">
        <v>277</v>
      </c>
      <c r="C1175" s="86">
        <v>194</v>
      </c>
      <c r="D1175" s="86">
        <f t="shared" si="36"/>
        <v>-83</v>
      </c>
      <c r="E1175" s="94">
        <f t="shared" si="37"/>
        <v>-29.96389891696751</v>
      </c>
    </row>
    <row r="1176" spans="1:5" ht="14.25">
      <c r="A1176" s="88" t="s">
        <v>1221</v>
      </c>
      <c r="B1176" s="92">
        <v>8377</v>
      </c>
      <c r="C1176" s="86">
        <v>6873</v>
      </c>
      <c r="D1176" s="86">
        <f t="shared" si="36"/>
        <v>-1504</v>
      </c>
      <c r="E1176" s="94">
        <f t="shared" si="37"/>
        <v>-17.95392145159365</v>
      </c>
    </row>
    <row r="1177" spans="1:5" ht="14.25">
      <c r="A1177" s="88" t="s">
        <v>1222</v>
      </c>
      <c r="B1177" s="92"/>
      <c r="C1177" s="86">
        <v>0</v>
      </c>
      <c r="D1177" s="86">
        <f t="shared" si="36"/>
        <v>0</v>
      </c>
      <c r="E1177" s="94">
        <f t="shared" si="37"/>
        <v>0</v>
      </c>
    </row>
    <row r="1178" spans="1:5" ht="14.25">
      <c r="A1178" s="88" t="s">
        <v>1223</v>
      </c>
      <c r="B1178" s="92"/>
      <c r="C1178" s="86">
        <v>0</v>
      </c>
      <c r="D1178" s="86">
        <f t="shared" si="36"/>
        <v>0</v>
      </c>
      <c r="E1178" s="94">
        <f t="shared" si="37"/>
        <v>0</v>
      </c>
    </row>
    <row r="1179" spans="1:5" ht="14.25">
      <c r="A1179" s="88" t="s">
        <v>1224</v>
      </c>
      <c r="B1179" s="92"/>
      <c r="C1179" s="86">
        <v>0</v>
      </c>
      <c r="D1179" s="86">
        <f t="shared" si="36"/>
        <v>0</v>
      </c>
      <c r="E1179" s="94">
        <f t="shared" si="37"/>
        <v>0</v>
      </c>
    </row>
    <row r="1180" spans="1:5" ht="14.25">
      <c r="A1180" s="88" t="s">
        <v>1225</v>
      </c>
      <c r="B1180" s="92">
        <v>5900</v>
      </c>
      <c r="C1180" s="86">
        <v>73</v>
      </c>
      <c r="D1180" s="86">
        <f t="shared" si="36"/>
        <v>-5827</v>
      </c>
      <c r="E1180" s="94">
        <f t="shared" si="37"/>
        <v>-98.76271186440678</v>
      </c>
    </row>
    <row r="1181" spans="1:5" ht="14.25">
      <c r="A1181" s="88" t="s">
        <v>1226</v>
      </c>
      <c r="B1181" s="92"/>
      <c r="C1181" s="86">
        <v>0</v>
      </c>
      <c r="D1181" s="86">
        <f t="shared" si="36"/>
        <v>0</v>
      </c>
      <c r="E1181" s="94">
        <f t="shared" si="37"/>
        <v>0</v>
      </c>
    </row>
    <row r="1182" spans="1:5" ht="14.25">
      <c r="A1182" s="88" t="s">
        <v>1227</v>
      </c>
      <c r="B1182" s="92"/>
      <c r="C1182" s="86">
        <v>0</v>
      </c>
      <c r="D1182" s="86">
        <f t="shared" si="36"/>
        <v>0</v>
      </c>
      <c r="E1182" s="94">
        <f t="shared" si="37"/>
        <v>0</v>
      </c>
    </row>
    <row r="1183" spans="1:5" ht="14.25">
      <c r="A1183" s="88" t="s">
        <v>1228</v>
      </c>
      <c r="B1183" s="92">
        <v>29</v>
      </c>
      <c r="C1183" s="86">
        <v>139</v>
      </c>
      <c r="D1183" s="86">
        <f t="shared" si="36"/>
        <v>110</v>
      </c>
      <c r="E1183" s="94">
        <f t="shared" si="37"/>
        <v>379.3103448275862</v>
      </c>
    </row>
    <row r="1184" spans="1:5" ht="14.25">
      <c r="A1184" s="88" t="s">
        <v>1229</v>
      </c>
      <c r="B1184" s="92"/>
      <c r="C1184" s="86">
        <v>0</v>
      </c>
      <c r="D1184" s="86">
        <f t="shared" si="36"/>
        <v>0</v>
      </c>
      <c r="E1184" s="94">
        <f t="shared" si="37"/>
        <v>0</v>
      </c>
    </row>
    <row r="1185" spans="1:5" ht="14.25">
      <c r="A1185" s="88" t="s">
        <v>1230</v>
      </c>
      <c r="B1185" s="92"/>
      <c r="C1185" s="86">
        <v>0</v>
      </c>
      <c r="D1185" s="86">
        <f t="shared" si="36"/>
        <v>0</v>
      </c>
      <c r="E1185" s="94">
        <f t="shared" si="37"/>
        <v>0</v>
      </c>
    </row>
    <row r="1186" spans="1:5" ht="14.25">
      <c r="A1186" s="88" t="s">
        <v>1231</v>
      </c>
      <c r="B1186" s="92"/>
      <c r="C1186" s="86">
        <v>0</v>
      </c>
      <c r="D1186" s="86">
        <f t="shared" si="36"/>
        <v>0</v>
      </c>
      <c r="E1186" s="94">
        <f t="shared" si="37"/>
        <v>0</v>
      </c>
    </row>
    <row r="1187" spans="1:5" ht="14.25">
      <c r="A1187" s="88" t="s">
        <v>482</v>
      </c>
      <c r="B1187" s="92">
        <v>223</v>
      </c>
      <c r="C1187" s="86">
        <v>297</v>
      </c>
      <c r="D1187" s="86">
        <f t="shared" si="36"/>
        <v>74</v>
      </c>
      <c r="E1187" s="94">
        <f t="shared" si="37"/>
        <v>33.18385650224215</v>
      </c>
    </row>
    <row r="1188" spans="1:5" ht="14.25">
      <c r="A1188" s="88" t="s">
        <v>1232</v>
      </c>
      <c r="B1188" s="92">
        <f>200+2</f>
        <v>202</v>
      </c>
      <c r="C1188" s="86">
        <v>303</v>
      </c>
      <c r="D1188" s="86">
        <f t="shared" si="36"/>
        <v>101</v>
      </c>
      <c r="E1188" s="94">
        <f t="shared" si="37"/>
        <v>50</v>
      </c>
    </row>
    <row r="1189" spans="1:5" ht="14.25">
      <c r="A1189" s="87" t="s">
        <v>327</v>
      </c>
      <c r="B1189" s="92">
        <f>SUM(B1190:B1207)</f>
        <v>0</v>
      </c>
      <c r="C1189" s="86">
        <f>SUM(C1190:C1207)</f>
        <v>0</v>
      </c>
      <c r="D1189" s="86">
        <f t="shared" si="36"/>
        <v>0</v>
      </c>
      <c r="E1189" s="94">
        <f t="shared" si="37"/>
        <v>0</v>
      </c>
    </row>
    <row r="1190" spans="1:5" ht="14.25">
      <c r="A1190" s="88" t="s">
        <v>473</v>
      </c>
      <c r="B1190" s="92"/>
      <c r="C1190" s="86">
        <v>0</v>
      </c>
      <c r="D1190" s="86">
        <f t="shared" si="36"/>
        <v>0</v>
      </c>
      <c r="E1190" s="94">
        <f t="shared" si="37"/>
        <v>0</v>
      </c>
    </row>
    <row r="1191" spans="1:5" ht="14.25">
      <c r="A1191" s="88" t="s">
        <v>474</v>
      </c>
      <c r="B1191" s="92"/>
      <c r="C1191" s="86">
        <v>0</v>
      </c>
      <c r="D1191" s="86">
        <f t="shared" si="36"/>
        <v>0</v>
      </c>
      <c r="E1191" s="94">
        <f t="shared" si="37"/>
        <v>0</v>
      </c>
    </row>
    <row r="1192" spans="1:5" ht="14.25">
      <c r="A1192" s="88" t="s">
        <v>475</v>
      </c>
      <c r="B1192" s="92"/>
      <c r="C1192" s="86">
        <v>0</v>
      </c>
      <c r="D1192" s="86">
        <f t="shared" si="36"/>
        <v>0</v>
      </c>
      <c r="E1192" s="94">
        <f t="shared" si="37"/>
        <v>0</v>
      </c>
    </row>
    <row r="1193" spans="1:5" ht="14.25">
      <c r="A1193" s="88" t="s">
        <v>1233</v>
      </c>
      <c r="B1193" s="92"/>
      <c r="C1193" s="86">
        <v>0</v>
      </c>
      <c r="D1193" s="86">
        <f t="shared" si="36"/>
        <v>0</v>
      </c>
      <c r="E1193" s="94">
        <f t="shared" si="37"/>
        <v>0</v>
      </c>
    </row>
    <row r="1194" spans="1:5" ht="14.25">
      <c r="A1194" s="88" t="s">
        <v>1234</v>
      </c>
      <c r="B1194" s="92"/>
      <c r="C1194" s="86">
        <v>0</v>
      </c>
      <c r="D1194" s="86">
        <f t="shared" si="36"/>
        <v>0</v>
      </c>
      <c r="E1194" s="94">
        <f t="shared" si="37"/>
        <v>0</v>
      </c>
    </row>
    <row r="1195" spans="1:5" ht="14.25">
      <c r="A1195" s="88" t="s">
        <v>1235</v>
      </c>
      <c r="B1195" s="92"/>
      <c r="C1195" s="86">
        <v>0</v>
      </c>
      <c r="D1195" s="86">
        <f t="shared" si="36"/>
        <v>0</v>
      </c>
      <c r="E1195" s="94">
        <f t="shared" si="37"/>
        <v>0</v>
      </c>
    </row>
    <row r="1196" spans="1:5" ht="14.25">
      <c r="A1196" s="88" t="s">
        <v>1236</v>
      </c>
      <c r="B1196" s="92"/>
      <c r="C1196" s="86">
        <v>0</v>
      </c>
      <c r="D1196" s="86">
        <f t="shared" si="36"/>
        <v>0</v>
      </c>
      <c r="E1196" s="94">
        <f t="shared" si="37"/>
        <v>0</v>
      </c>
    </row>
    <row r="1197" spans="1:5" ht="14.25">
      <c r="A1197" s="88" t="s">
        <v>1237</v>
      </c>
      <c r="B1197" s="92"/>
      <c r="C1197" s="86">
        <v>0</v>
      </c>
      <c r="D1197" s="86">
        <f t="shared" si="36"/>
        <v>0</v>
      </c>
      <c r="E1197" s="94">
        <f t="shared" si="37"/>
        <v>0</v>
      </c>
    </row>
    <row r="1198" spans="1:5" ht="14.25">
      <c r="A1198" s="88" t="s">
        <v>1238</v>
      </c>
      <c r="B1198" s="92"/>
      <c r="C1198" s="86">
        <v>0</v>
      </c>
      <c r="D1198" s="86">
        <f t="shared" si="36"/>
        <v>0</v>
      </c>
      <c r="E1198" s="94">
        <f t="shared" si="37"/>
        <v>0</v>
      </c>
    </row>
    <row r="1199" spans="1:5" ht="14.25">
      <c r="A1199" s="88" t="s">
        <v>1239</v>
      </c>
      <c r="B1199" s="92"/>
      <c r="C1199" s="86">
        <v>0</v>
      </c>
      <c r="D1199" s="86">
        <f t="shared" si="36"/>
        <v>0</v>
      </c>
      <c r="E1199" s="94">
        <f t="shared" si="37"/>
        <v>0</v>
      </c>
    </row>
    <row r="1200" spans="1:5" ht="14.25">
      <c r="A1200" s="88" t="s">
        <v>1240</v>
      </c>
      <c r="B1200" s="92"/>
      <c r="C1200" s="86">
        <v>0</v>
      </c>
      <c r="D1200" s="86">
        <f t="shared" si="36"/>
        <v>0</v>
      </c>
      <c r="E1200" s="94">
        <f t="shared" si="37"/>
        <v>0</v>
      </c>
    </row>
    <row r="1201" spans="1:5" ht="14.25">
      <c r="A1201" s="88" t="s">
        <v>1241</v>
      </c>
      <c r="B1201" s="92"/>
      <c r="C1201" s="86">
        <v>0</v>
      </c>
      <c r="D1201" s="86">
        <f t="shared" si="36"/>
        <v>0</v>
      </c>
      <c r="E1201" s="94">
        <f t="shared" si="37"/>
        <v>0</v>
      </c>
    </row>
    <row r="1202" spans="1:5" ht="14.25">
      <c r="A1202" s="88" t="s">
        <v>1242</v>
      </c>
      <c r="B1202" s="92"/>
      <c r="C1202" s="86">
        <v>0</v>
      </c>
      <c r="D1202" s="86">
        <f t="shared" si="36"/>
        <v>0</v>
      </c>
      <c r="E1202" s="94">
        <f t="shared" si="37"/>
        <v>0</v>
      </c>
    </row>
    <row r="1203" spans="1:5" ht="14.25">
      <c r="A1203" s="88" t="s">
        <v>1243</v>
      </c>
      <c r="B1203" s="92"/>
      <c r="C1203" s="86">
        <v>0</v>
      </c>
      <c r="D1203" s="86">
        <f t="shared" si="36"/>
        <v>0</v>
      </c>
      <c r="E1203" s="94">
        <f t="shared" si="37"/>
        <v>0</v>
      </c>
    </row>
    <row r="1204" spans="1:5" ht="14.25">
      <c r="A1204" s="88" t="s">
        <v>1244</v>
      </c>
      <c r="B1204" s="92"/>
      <c r="C1204" s="86">
        <v>0</v>
      </c>
      <c r="D1204" s="86">
        <f t="shared" si="36"/>
        <v>0</v>
      </c>
      <c r="E1204" s="94">
        <f t="shared" si="37"/>
        <v>0</v>
      </c>
    </row>
    <row r="1205" spans="1:5" ht="14.25">
      <c r="A1205" s="88" t="s">
        <v>1245</v>
      </c>
      <c r="B1205" s="92"/>
      <c r="C1205" s="86">
        <v>0</v>
      </c>
      <c r="D1205" s="86">
        <f t="shared" si="36"/>
        <v>0</v>
      </c>
      <c r="E1205" s="94">
        <f t="shared" si="37"/>
        <v>0</v>
      </c>
    </row>
    <row r="1206" spans="1:5" ht="14.25">
      <c r="A1206" s="88" t="s">
        <v>482</v>
      </c>
      <c r="B1206" s="92"/>
      <c r="C1206" s="86">
        <v>0</v>
      </c>
      <c r="D1206" s="86">
        <f t="shared" si="36"/>
        <v>0</v>
      </c>
      <c r="E1206" s="94">
        <f t="shared" si="37"/>
        <v>0</v>
      </c>
    </row>
    <row r="1207" spans="1:5" ht="14.25">
      <c r="A1207" s="88" t="s">
        <v>1246</v>
      </c>
      <c r="B1207" s="92"/>
      <c r="C1207" s="86">
        <v>0</v>
      </c>
      <c r="D1207" s="86">
        <f t="shared" si="36"/>
        <v>0</v>
      </c>
      <c r="E1207" s="94">
        <f t="shared" si="37"/>
        <v>0</v>
      </c>
    </row>
    <row r="1208" spans="1:5" ht="14.25">
      <c r="A1208" s="87" t="s">
        <v>328</v>
      </c>
      <c r="B1208" s="92">
        <f>SUM(B1209:B1216)</f>
        <v>0</v>
      </c>
      <c r="C1208" s="86">
        <f>SUM(C1209:C1216)</f>
        <v>0</v>
      </c>
      <c r="D1208" s="86">
        <f t="shared" si="36"/>
        <v>0</v>
      </c>
      <c r="E1208" s="94">
        <f t="shared" si="37"/>
        <v>0</v>
      </c>
    </row>
    <row r="1209" spans="1:5" ht="14.25">
      <c r="A1209" s="88" t="s">
        <v>473</v>
      </c>
      <c r="B1209" s="92"/>
      <c r="C1209" s="86">
        <v>0</v>
      </c>
      <c r="D1209" s="86">
        <f t="shared" si="36"/>
        <v>0</v>
      </c>
      <c r="E1209" s="94">
        <f t="shared" si="37"/>
        <v>0</v>
      </c>
    </row>
    <row r="1210" spans="1:5" ht="14.25">
      <c r="A1210" s="88" t="s">
        <v>474</v>
      </c>
      <c r="B1210" s="92"/>
      <c r="C1210" s="86">
        <v>0</v>
      </c>
      <c r="D1210" s="86">
        <f t="shared" si="36"/>
        <v>0</v>
      </c>
      <c r="E1210" s="94">
        <f t="shared" si="37"/>
        <v>0</v>
      </c>
    </row>
    <row r="1211" spans="1:5" ht="14.25">
      <c r="A1211" s="88" t="s">
        <v>475</v>
      </c>
      <c r="B1211" s="92"/>
      <c r="C1211" s="86">
        <v>0</v>
      </c>
      <c r="D1211" s="86">
        <f t="shared" si="36"/>
        <v>0</v>
      </c>
      <c r="E1211" s="94">
        <f t="shared" si="37"/>
        <v>0</v>
      </c>
    </row>
    <row r="1212" spans="1:5" ht="14.25">
      <c r="A1212" s="88" t="s">
        <v>1247</v>
      </c>
      <c r="B1212" s="92"/>
      <c r="C1212" s="86">
        <v>0</v>
      </c>
      <c r="D1212" s="86">
        <f t="shared" si="36"/>
        <v>0</v>
      </c>
      <c r="E1212" s="94">
        <f t="shared" si="37"/>
        <v>0</v>
      </c>
    </row>
    <row r="1213" spans="1:5" ht="14.25">
      <c r="A1213" s="88" t="s">
        <v>1248</v>
      </c>
      <c r="B1213" s="92"/>
      <c r="C1213" s="86">
        <v>0</v>
      </c>
      <c r="D1213" s="86">
        <f t="shared" si="36"/>
        <v>0</v>
      </c>
      <c r="E1213" s="94">
        <f t="shared" si="37"/>
        <v>0</v>
      </c>
    </row>
    <row r="1214" spans="1:5" ht="14.25">
      <c r="A1214" s="88" t="s">
        <v>1249</v>
      </c>
      <c r="B1214" s="92"/>
      <c r="C1214" s="86">
        <v>0</v>
      </c>
      <c r="D1214" s="86">
        <f t="shared" si="36"/>
        <v>0</v>
      </c>
      <c r="E1214" s="94">
        <f t="shared" si="37"/>
        <v>0</v>
      </c>
    </row>
    <row r="1215" spans="1:5" ht="14.25">
      <c r="A1215" s="88" t="s">
        <v>482</v>
      </c>
      <c r="B1215" s="92"/>
      <c r="C1215" s="86">
        <v>0</v>
      </c>
      <c r="D1215" s="86">
        <f t="shared" si="36"/>
        <v>0</v>
      </c>
      <c r="E1215" s="94">
        <f t="shared" si="37"/>
        <v>0</v>
      </c>
    </row>
    <row r="1216" spans="1:5" ht="14.25">
      <c r="A1216" s="88" t="s">
        <v>1250</v>
      </c>
      <c r="B1216" s="92"/>
      <c r="C1216" s="86">
        <v>0</v>
      </c>
      <c r="D1216" s="86">
        <f t="shared" si="36"/>
        <v>0</v>
      </c>
      <c r="E1216" s="94">
        <f t="shared" si="37"/>
        <v>0</v>
      </c>
    </row>
    <row r="1217" spans="1:5" ht="14.25">
      <c r="A1217" s="87" t="s">
        <v>330</v>
      </c>
      <c r="B1217" s="92">
        <f>SUM(B1218:B1231)</f>
        <v>86</v>
      </c>
      <c r="C1217" s="86">
        <f>SUM(C1218:C1231)</f>
        <v>188</v>
      </c>
      <c r="D1217" s="86">
        <f t="shared" si="36"/>
        <v>102</v>
      </c>
      <c r="E1217" s="94">
        <f t="shared" si="37"/>
        <v>118.6046511627907</v>
      </c>
    </row>
    <row r="1218" spans="1:5" ht="14.25">
      <c r="A1218" s="88" t="s">
        <v>473</v>
      </c>
      <c r="B1218" s="92"/>
      <c r="C1218" s="86">
        <v>0</v>
      </c>
      <c r="D1218" s="86">
        <f t="shared" si="36"/>
        <v>0</v>
      </c>
      <c r="E1218" s="94">
        <f t="shared" si="37"/>
        <v>0</v>
      </c>
    </row>
    <row r="1219" spans="1:5" ht="14.25">
      <c r="A1219" s="88" t="s">
        <v>474</v>
      </c>
      <c r="B1219" s="92"/>
      <c r="C1219" s="86">
        <v>0</v>
      </c>
      <c r="D1219" s="86">
        <f t="shared" si="36"/>
        <v>0</v>
      </c>
      <c r="E1219" s="94">
        <f t="shared" si="37"/>
        <v>0</v>
      </c>
    </row>
    <row r="1220" spans="1:5" ht="14.25">
      <c r="A1220" s="88" t="s">
        <v>475</v>
      </c>
      <c r="B1220" s="92"/>
      <c r="C1220" s="86">
        <v>0</v>
      </c>
      <c r="D1220" s="86">
        <f aca="true" t="shared" si="38" ref="D1220:D1283">C1220-B1220</f>
        <v>0</v>
      </c>
      <c r="E1220" s="94">
        <f aca="true" t="shared" si="39" ref="E1220:E1283">IF(B1220=0,0,D1220/B1220*100)</f>
        <v>0</v>
      </c>
    </row>
    <row r="1221" spans="1:5" ht="14.25">
      <c r="A1221" s="88" t="s">
        <v>1251</v>
      </c>
      <c r="B1221" s="92">
        <v>27</v>
      </c>
      <c r="C1221" s="86">
        <v>26</v>
      </c>
      <c r="D1221" s="86">
        <f t="shared" si="38"/>
        <v>-1</v>
      </c>
      <c r="E1221" s="94">
        <f t="shared" si="39"/>
        <v>-3.7037037037037033</v>
      </c>
    </row>
    <row r="1222" spans="1:5" ht="14.25">
      <c r="A1222" s="88" t="s">
        <v>1252</v>
      </c>
      <c r="B1222" s="92"/>
      <c r="C1222" s="86">
        <v>0</v>
      </c>
      <c r="D1222" s="86">
        <f t="shared" si="38"/>
        <v>0</v>
      </c>
      <c r="E1222" s="94">
        <f t="shared" si="39"/>
        <v>0</v>
      </c>
    </row>
    <row r="1223" spans="1:5" ht="14.25">
      <c r="A1223" s="88" t="s">
        <v>1253</v>
      </c>
      <c r="B1223" s="92"/>
      <c r="C1223" s="86">
        <v>0</v>
      </c>
      <c r="D1223" s="86">
        <f t="shared" si="38"/>
        <v>0</v>
      </c>
      <c r="E1223" s="94">
        <f t="shared" si="39"/>
        <v>0</v>
      </c>
    </row>
    <row r="1224" spans="1:5" ht="14.25">
      <c r="A1224" s="88" t="s">
        <v>1254</v>
      </c>
      <c r="B1224" s="92"/>
      <c r="C1224" s="86">
        <v>0</v>
      </c>
      <c r="D1224" s="86">
        <f t="shared" si="38"/>
        <v>0</v>
      </c>
      <c r="E1224" s="94">
        <f t="shared" si="39"/>
        <v>0</v>
      </c>
    </row>
    <row r="1225" spans="1:5" ht="14.25">
      <c r="A1225" s="88" t="s">
        <v>1255</v>
      </c>
      <c r="B1225" s="92"/>
      <c r="C1225" s="86">
        <v>0</v>
      </c>
      <c r="D1225" s="86">
        <f t="shared" si="38"/>
        <v>0</v>
      </c>
      <c r="E1225" s="94">
        <f t="shared" si="39"/>
        <v>0</v>
      </c>
    </row>
    <row r="1226" spans="1:5" ht="14.25">
      <c r="A1226" s="88" t="s">
        <v>1256</v>
      </c>
      <c r="B1226" s="92"/>
      <c r="C1226" s="86">
        <v>0</v>
      </c>
      <c r="D1226" s="86">
        <f t="shared" si="38"/>
        <v>0</v>
      </c>
      <c r="E1226" s="94">
        <f t="shared" si="39"/>
        <v>0</v>
      </c>
    </row>
    <row r="1227" spans="1:5" ht="14.25">
      <c r="A1227" s="88" t="s">
        <v>1257</v>
      </c>
      <c r="B1227" s="92"/>
      <c r="C1227" s="86">
        <v>100</v>
      </c>
      <c r="D1227" s="86">
        <f t="shared" si="38"/>
        <v>100</v>
      </c>
      <c r="E1227" s="94">
        <f t="shared" si="39"/>
        <v>0</v>
      </c>
    </row>
    <row r="1228" spans="1:5" ht="14.25">
      <c r="A1228" s="88" t="s">
        <v>1258</v>
      </c>
      <c r="B1228" s="92"/>
      <c r="C1228" s="86">
        <v>0</v>
      </c>
      <c r="D1228" s="86">
        <f t="shared" si="38"/>
        <v>0</v>
      </c>
      <c r="E1228" s="94">
        <f t="shared" si="39"/>
        <v>0</v>
      </c>
    </row>
    <row r="1229" spans="1:5" ht="14.25">
      <c r="A1229" s="88" t="s">
        <v>1259</v>
      </c>
      <c r="B1229" s="92"/>
      <c r="C1229" s="86">
        <v>0</v>
      </c>
      <c r="D1229" s="86">
        <f t="shared" si="38"/>
        <v>0</v>
      </c>
      <c r="E1229" s="94">
        <f t="shared" si="39"/>
        <v>0</v>
      </c>
    </row>
    <row r="1230" spans="1:5" ht="14.25">
      <c r="A1230" s="88" t="s">
        <v>1260</v>
      </c>
      <c r="B1230" s="92"/>
      <c r="C1230" s="86">
        <v>0</v>
      </c>
      <c r="D1230" s="86">
        <f t="shared" si="38"/>
        <v>0</v>
      </c>
      <c r="E1230" s="94">
        <f t="shared" si="39"/>
        <v>0</v>
      </c>
    </row>
    <row r="1231" spans="1:5" ht="14.25">
      <c r="A1231" s="88" t="s">
        <v>1261</v>
      </c>
      <c r="B1231" s="92">
        <v>59</v>
      </c>
      <c r="C1231" s="86">
        <v>62</v>
      </c>
      <c r="D1231" s="86">
        <f t="shared" si="38"/>
        <v>3</v>
      </c>
      <c r="E1231" s="94">
        <f t="shared" si="39"/>
        <v>5.084745762711865</v>
      </c>
    </row>
    <row r="1232" spans="1:5" ht="14.25">
      <c r="A1232" s="87" t="s">
        <v>1262</v>
      </c>
      <c r="B1232" s="92">
        <f>B1233</f>
        <v>0</v>
      </c>
      <c r="C1232" s="86">
        <f>C1233</f>
        <v>0</v>
      </c>
      <c r="D1232" s="86">
        <f t="shared" si="38"/>
        <v>0</v>
      </c>
      <c r="E1232" s="94">
        <f t="shared" si="39"/>
        <v>0</v>
      </c>
    </row>
    <row r="1233" spans="1:5" ht="14.25">
      <c r="A1233" s="88" t="s">
        <v>1263</v>
      </c>
      <c r="B1233" s="92"/>
      <c r="C1233" s="86">
        <v>0</v>
      </c>
      <c r="D1233" s="86">
        <f t="shared" si="38"/>
        <v>0</v>
      </c>
      <c r="E1233" s="94">
        <f t="shared" si="39"/>
        <v>0</v>
      </c>
    </row>
    <row r="1234" spans="1:5" ht="14.25">
      <c r="A1234" s="87" t="s">
        <v>331</v>
      </c>
      <c r="B1234" s="92">
        <f>SUM(B1235,B1244,B1248)</f>
        <v>9877</v>
      </c>
      <c r="C1234" s="86">
        <f>SUM(C1235,C1244,C1248)</f>
        <v>13538</v>
      </c>
      <c r="D1234" s="86">
        <f t="shared" si="38"/>
        <v>3661</v>
      </c>
      <c r="E1234" s="94">
        <f t="shared" si="39"/>
        <v>37.06591070163005</v>
      </c>
    </row>
    <row r="1235" spans="1:5" ht="14.25">
      <c r="A1235" s="87" t="s">
        <v>332</v>
      </c>
      <c r="B1235" s="92">
        <f>SUM(B1236:B1243)</f>
        <v>8143</v>
      </c>
      <c r="C1235" s="86">
        <f>SUM(C1236:C1243)</f>
        <v>6400</v>
      </c>
      <c r="D1235" s="86">
        <f t="shared" si="38"/>
        <v>-1743</v>
      </c>
      <c r="E1235" s="94">
        <f t="shared" si="39"/>
        <v>-21.40488763355029</v>
      </c>
    </row>
    <row r="1236" spans="1:5" ht="14.25">
      <c r="A1236" s="88" t="s">
        <v>1264</v>
      </c>
      <c r="B1236" s="92"/>
      <c r="C1236" s="86">
        <v>0</v>
      </c>
      <c r="D1236" s="86">
        <f t="shared" si="38"/>
        <v>0</v>
      </c>
      <c r="E1236" s="94">
        <f t="shared" si="39"/>
        <v>0</v>
      </c>
    </row>
    <row r="1237" spans="1:5" ht="14.25">
      <c r="A1237" s="88" t="s">
        <v>1265</v>
      </c>
      <c r="B1237" s="92"/>
      <c r="C1237" s="86">
        <v>0</v>
      </c>
      <c r="D1237" s="86">
        <f t="shared" si="38"/>
        <v>0</v>
      </c>
      <c r="E1237" s="94">
        <f t="shared" si="39"/>
        <v>0</v>
      </c>
    </row>
    <row r="1238" spans="1:5" ht="14.25">
      <c r="A1238" s="88" t="s">
        <v>1266</v>
      </c>
      <c r="B1238" s="92">
        <v>1701</v>
      </c>
      <c r="C1238" s="86">
        <v>1968</v>
      </c>
      <c r="D1238" s="86">
        <f t="shared" si="38"/>
        <v>267</v>
      </c>
      <c r="E1238" s="94">
        <f t="shared" si="39"/>
        <v>15.696649029982362</v>
      </c>
    </row>
    <row r="1239" spans="1:5" ht="14.25">
      <c r="A1239" s="88" t="s">
        <v>1267</v>
      </c>
      <c r="B1239" s="92"/>
      <c r="C1239" s="86">
        <v>0</v>
      </c>
      <c r="D1239" s="86">
        <f t="shared" si="38"/>
        <v>0</v>
      </c>
      <c r="E1239" s="94">
        <f t="shared" si="39"/>
        <v>0</v>
      </c>
    </row>
    <row r="1240" spans="1:5" ht="14.25">
      <c r="A1240" s="88" t="s">
        <v>1268</v>
      </c>
      <c r="B1240" s="92">
        <v>2109</v>
      </c>
      <c r="C1240" s="86">
        <v>3600</v>
      </c>
      <c r="D1240" s="86">
        <f t="shared" si="38"/>
        <v>1491</v>
      </c>
      <c r="E1240" s="94">
        <f t="shared" si="39"/>
        <v>70.69701280227596</v>
      </c>
    </row>
    <row r="1241" spans="1:5" ht="14.25">
      <c r="A1241" s="88" t="s">
        <v>1269</v>
      </c>
      <c r="B1241" s="92">
        <v>247</v>
      </c>
      <c r="C1241" s="86">
        <v>0</v>
      </c>
      <c r="D1241" s="86">
        <f t="shared" si="38"/>
        <v>-247</v>
      </c>
      <c r="E1241" s="94">
        <f t="shared" si="39"/>
        <v>-100</v>
      </c>
    </row>
    <row r="1242" spans="1:5" ht="14.25">
      <c r="A1242" s="88" t="s">
        <v>1270</v>
      </c>
      <c r="B1242" s="92"/>
      <c r="C1242" s="86">
        <v>22</v>
      </c>
      <c r="D1242" s="86">
        <f t="shared" si="38"/>
        <v>22</v>
      </c>
      <c r="E1242" s="94">
        <f t="shared" si="39"/>
        <v>0</v>
      </c>
    </row>
    <row r="1243" spans="1:5" ht="14.25">
      <c r="A1243" s="88" t="s">
        <v>1271</v>
      </c>
      <c r="B1243" s="92">
        <v>4086</v>
      </c>
      <c r="C1243" s="86">
        <v>810</v>
      </c>
      <c r="D1243" s="86">
        <f t="shared" si="38"/>
        <v>-3276</v>
      </c>
      <c r="E1243" s="94">
        <f t="shared" si="39"/>
        <v>-80.1762114537445</v>
      </c>
    </row>
    <row r="1244" spans="1:5" ht="14.25">
      <c r="A1244" s="87" t="s">
        <v>333</v>
      </c>
      <c r="B1244" s="92">
        <f>SUM(B1245:B1247)</f>
        <v>1734</v>
      </c>
      <c r="C1244" s="86">
        <f>SUM(C1245:C1247)</f>
        <v>7138</v>
      </c>
      <c r="D1244" s="86">
        <f t="shared" si="38"/>
        <v>5404</v>
      </c>
      <c r="E1244" s="94">
        <f t="shared" si="39"/>
        <v>311.6493656286044</v>
      </c>
    </row>
    <row r="1245" spans="1:5" ht="14.25">
      <c r="A1245" s="88" t="s">
        <v>1272</v>
      </c>
      <c r="B1245" s="92">
        <v>580</v>
      </c>
      <c r="C1245" s="86">
        <v>6937</v>
      </c>
      <c r="D1245" s="86">
        <f t="shared" si="38"/>
        <v>6357</v>
      </c>
      <c r="E1245" s="94">
        <f t="shared" si="39"/>
        <v>1096.0344827586207</v>
      </c>
    </row>
    <row r="1246" spans="1:5" ht="14.25">
      <c r="A1246" s="88" t="s">
        <v>1273</v>
      </c>
      <c r="B1246" s="92"/>
      <c r="C1246" s="86">
        <v>0</v>
      </c>
      <c r="D1246" s="86">
        <f t="shared" si="38"/>
        <v>0</v>
      </c>
      <c r="E1246" s="94">
        <f t="shared" si="39"/>
        <v>0</v>
      </c>
    </row>
    <row r="1247" spans="1:5" ht="14.25">
      <c r="A1247" s="88" t="s">
        <v>1274</v>
      </c>
      <c r="B1247" s="92">
        <v>1154</v>
      </c>
      <c r="C1247" s="86">
        <v>201</v>
      </c>
      <c r="D1247" s="86">
        <f t="shared" si="38"/>
        <v>-953</v>
      </c>
      <c r="E1247" s="94">
        <f t="shared" si="39"/>
        <v>-82.58232235701907</v>
      </c>
    </row>
    <row r="1248" spans="1:5" ht="14.25">
      <c r="A1248" s="87" t="s">
        <v>334</v>
      </c>
      <c r="B1248" s="92">
        <f>SUM(B1249:B1251)</f>
        <v>0</v>
      </c>
      <c r="C1248" s="86">
        <f>SUM(C1249:C1251)</f>
        <v>0</v>
      </c>
      <c r="D1248" s="86">
        <f t="shared" si="38"/>
        <v>0</v>
      </c>
      <c r="E1248" s="94">
        <f t="shared" si="39"/>
        <v>0</v>
      </c>
    </row>
    <row r="1249" spans="1:5" ht="14.25">
      <c r="A1249" s="88" t="s">
        <v>1275</v>
      </c>
      <c r="B1249" s="92"/>
      <c r="C1249" s="86">
        <v>0</v>
      </c>
      <c r="D1249" s="86">
        <f t="shared" si="38"/>
        <v>0</v>
      </c>
      <c r="E1249" s="94">
        <f t="shared" si="39"/>
        <v>0</v>
      </c>
    </row>
    <row r="1250" spans="1:5" ht="14.25">
      <c r="A1250" s="88" t="s">
        <v>1276</v>
      </c>
      <c r="B1250" s="92"/>
      <c r="C1250" s="86">
        <v>0</v>
      </c>
      <c r="D1250" s="86">
        <f t="shared" si="38"/>
        <v>0</v>
      </c>
      <c r="E1250" s="94">
        <f t="shared" si="39"/>
        <v>0</v>
      </c>
    </row>
    <row r="1251" spans="1:5" ht="14.25">
      <c r="A1251" s="88" t="s">
        <v>1277</v>
      </c>
      <c r="B1251" s="92"/>
      <c r="C1251" s="86">
        <v>0</v>
      </c>
      <c r="D1251" s="86">
        <f t="shared" si="38"/>
        <v>0</v>
      </c>
      <c r="E1251" s="94">
        <f t="shared" si="39"/>
        <v>0</v>
      </c>
    </row>
    <row r="1252" spans="1:5" ht="14.25">
      <c r="A1252" s="87" t="s">
        <v>335</v>
      </c>
      <c r="B1252" s="92">
        <f>SUM(B1253,B1268,B1282,B1287,B1293)</f>
        <v>471</v>
      </c>
      <c r="C1252" s="86">
        <f>SUM(C1253,C1268,C1282,C1287,C1293)</f>
        <v>749</v>
      </c>
      <c r="D1252" s="86">
        <f t="shared" si="38"/>
        <v>278</v>
      </c>
      <c r="E1252" s="94">
        <f t="shared" si="39"/>
        <v>59.023354564755834</v>
      </c>
    </row>
    <row r="1253" spans="1:5" ht="14.25">
      <c r="A1253" s="87" t="s">
        <v>336</v>
      </c>
      <c r="B1253" s="92">
        <f>SUM(B1254:B1267)</f>
        <v>471</v>
      </c>
      <c r="C1253" s="86">
        <f>SUM(C1254:C1267)</f>
        <v>749</v>
      </c>
      <c r="D1253" s="86">
        <f t="shared" si="38"/>
        <v>278</v>
      </c>
      <c r="E1253" s="94">
        <f t="shared" si="39"/>
        <v>59.023354564755834</v>
      </c>
    </row>
    <row r="1254" spans="1:5" ht="14.25">
      <c r="A1254" s="88" t="s">
        <v>473</v>
      </c>
      <c r="B1254" s="92">
        <v>125</v>
      </c>
      <c r="C1254" s="86">
        <v>147</v>
      </c>
      <c r="D1254" s="86">
        <f t="shared" si="38"/>
        <v>22</v>
      </c>
      <c r="E1254" s="94">
        <f t="shared" si="39"/>
        <v>17.599999999999998</v>
      </c>
    </row>
    <row r="1255" spans="1:5" ht="14.25">
      <c r="A1255" s="88" t="s">
        <v>474</v>
      </c>
      <c r="B1255" s="92">
        <v>2</v>
      </c>
      <c r="C1255" s="86">
        <v>0</v>
      </c>
      <c r="D1255" s="86">
        <f t="shared" si="38"/>
        <v>-2</v>
      </c>
      <c r="E1255" s="94">
        <f t="shared" si="39"/>
        <v>-100</v>
      </c>
    </row>
    <row r="1256" spans="1:5" ht="14.25">
      <c r="A1256" s="88" t="s">
        <v>475</v>
      </c>
      <c r="B1256" s="92"/>
      <c r="C1256" s="86">
        <v>0</v>
      </c>
      <c r="D1256" s="86">
        <f t="shared" si="38"/>
        <v>0</v>
      </c>
      <c r="E1256" s="94">
        <f t="shared" si="39"/>
        <v>0</v>
      </c>
    </row>
    <row r="1257" spans="1:5" ht="14.25">
      <c r="A1257" s="88" t="s">
        <v>1278</v>
      </c>
      <c r="B1257" s="92"/>
      <c r="C1257" s="86">
        <v>0</v>
      </c>
      <c r="D1257" s="86">
        <f t="shared" si="38"/>
        <v>0</v>
      </c>
      <c r="E1257" s="94">
        <f t="shared" si="39"/>
        <v>0</v>
      </c>
    </row>
    <row r="1258" spans="1:5" ht="14.25">
      <c r="A1258" s="88" t="s">
        <v>1279</v>
      </c>
      <c r="B1258" s="92"/>
      <c r="C1258" s="86">
        <v>0</v>
      </c>
      <c r="D1258" s="86">
        <f t="shared" si="38"/>
        <v>0</v>
      </c>
      <c r="E1258" s="94">
        <f t="shared" si="39"/>
        <v>0</v>
      </c>
    </row>
    <row r="1259" spans="1:5" ht="14.25">
      <c r="A1259" s="88" t="s">
        <v>1280</v>
      </c>
      <c r="B1259" s="92"/>
      <c r="C1259" s="86">
        <v>0</v>
      </c>
      <c r="D1259" s="86">
        <f t="shared" si="38"/>
        <v>0</v>
      </c>
      <c r="E1259" s="94">
        <f t="shared" si="39"/>
        <v>0</v>
      </c>
    </row>
    <row r="1260" spans="1:5" ht="14.25">
      <c r="A1260" s="88" t="s">
        <v>1281</v>
      </c>
      <c r="B1260" s="92"/>
      <c r="C1260" s="86">
        <v>0</v>
      </c>
      <c r="D1260" s="86">
        <f t="shared" si="38"/>
        <v>0</v>
      </c>
      <c r="E1260" s="94">
        <f t="shared" si="39"/>
        <v>0</v>
      </c>
    </row>
    <row r="1261" spans="1:5" ht="14.25">
      <c r="A1261" s="88" t="s">
        <v>1282</v>
      </c>
      <c r="B1261" s="92"/>
      <c r="C1261" s="86">
        <v>0</v>
      </c>
      <c r="D1261" s="86">
        <f t="shared" si="38"/>
        <v>0</v>
      </c>
      <c r="E1261" s="94">
        <f t="shared" si="39"/>
        <v>0</v>
      </c>
    </row>
    <row r="1262" spans="1:5" ht="14.25">
      <c r="A1262" s="88" t="s">
        <v>1283</v>
      </c>
      <c r="B1262" s="92"/>
      <c r="C1262" s="86">
        <v>0</v>
      </c>
      <c r="D1262" s="86">
        <f t="shared" si="38"/>
        <v>0</v>
      </c>
      <c r="E1262" s="94">
        <f t="shared" si="39"/>
        <v>0</v>
      </c>
    </row>
    <row r="1263" spans="1:5" ht="14.25">
      <c r="A1263" s="88" t="s">
        <v>1284</v>
      </c>
      <c r="B1263" s="92"/>
      <c r="C1263" s="86">
        <v>0</v>
      </c>
      <c r="D1263" s="86">
        <f t="shared" si="38"/>
        <v>0</v>
      </c>
      <c r="E1263" s="94">
        <f t="shared" si="39"/>
        <v>0</v>
      </c>
    </row>
    <row r="1264" spans="1:5" ht="14.25">
      <c r="A1264" s="88" t="s">
        <v>1285</v>
      </c>
      <c r="B1264" s="92"/>
      <c r="C1264" s="86">
        <v>0</v>
      </c>
      <c r="D1264" s="86">
        <f t="shared" si="38"/>
        <v>0</v>
      </c>
      <c r="E1264" s="94">
        <f t="shared" si="39"/>
        <v>0</v>
      </c>
    </row>
    <row r="1265" spans="1:5" ht="14.25">
      <c r="A1265" s="88" t="s">
        <v>1286</v>
      </c>
      <c r="B1265" s="92"/>
      <c r="C1265" s="86">
        <v>0</v>
      </c>
      <c r="D1265" s="86">
        <f t="shared" si="38"/>
        <v>0</v>
      </c>
      <c r="E1265" s="94">
        <f t="shared" si="39"/>
        <v>0</v>
      </c>
    </row>
    <row r="1266" spans="1:5" ht="14.25">
      <c r="A1266" s="88" t="s">
        <v>482</v>
      </c>
      <c r="B1266" s="92">
        <v>40</v>
      </c>
      <c r="C1266" s="86">
        <v>56</v>
      </c>
      <c r="D1266" s="86">
        <f t="shared" si="38"/>
        <v>16</v>
      </c>
      <c r="E1266" s="94">
        <f t="shared" si="39"/>
        <v>40</v>
      </c>
    </row>
    <row r="1267" spans="1:5" ht="14.25">
      <c r="A1267" s="88" t="s">
        <v>1287</v>
      </c>
      <c r="B1267" s="92">
        <v>304</v>
      </c>
      <c r="C1267" s="86">
        <v>546</v>
      </c>
      <c r="D1267" s="86">
        <f t="shared" si="38"/>
        <v>242</v>
      </c>
      <c r="E1267" s="94">
        <f t="shared" si="39"/>
        <v>79.60526315789474</v>
      </c>
    </row>
    <row r="1268" spans="1:5" ht="14.25">
      <c r="A1268" s="87" t="s">
        <v>337</v>
      </c>
      <c r="B1268" s="92">
        <f>SUM(B1269:B1281)</f>
        <v>0</v>
      </c>
      <c r="C1268" s="86">
        <f>SUM(C1269:C1281)</f>
        <v>0</v>
      </c>
      <c r="D1268" s="86">
        <f t="shared" si="38"/>
        <v>0</v>
      </c>
      <c r="E1268" s="94">
        <f t="shared" si="39"/>
        <v>0</v>
      </c>
    </row>
    <row r="1269" spans="1:5" ht="14.25">
      <c r="A1269" s="88" t="s">
        <v>473</v>
      </c>
      <c r="B1269" s="92"/>
      <c r="C1269" s="86">
        <v>0</v>
      </c>
      <c r="D1269" s="86">
        <f t="shared" si="38"/>
        <v>0</v>
      </c>
      <c r="E1269" s="94">
        <f t="shared" si="39"/>
        <v>0</v>
      </c>
    </row>
    <row r="1270" spans="1:5" ht="14.25">
      <c r="A1270" s="88" t="s">
        <v>474</v>
      </c>
      <c r="B1270" s="92"/>
      <c r="C1270" s="86">
        <v>0</v>
      </c>
      <c r="D1270" s="86">
        <f t="shared" si="38"/>
        <v>0</v>
      </c>
      <c r="E1270" s="94">
        <f t="shared" si="39"/>
        <v>0</v>
      </c>
    </row>
    <row r="1271" spans="1:5" ht="14.25">
      <c r="A1271" s="88" t="s">
        <v>475</v>
      </c>
      <c r="B1271" s="92"/>
      <c r="C1271" s="86">
        <v>0</v>
      </c>
      <c r="D1271" s="86">
        <f t="shared" si="38"/>
        <v>0</v>
      </c>
      <c r="E1271" s="94">
        <f t="shared" si="39"/>
        <v>0</v>
      </c>
    </row>
    <row r="1272" spans="1:5" ht="14.25">
      <c r="A1272" s="88" t="s">
        <v>1288</v>
      </c>
      <c r="B1272" s="92"/>
      <c r="C1272" s="86">
        <v>0</v>
      </c>
      <c r="D1272" s="86">
        <f t="shared" si="38"/>
        <v>0</v>
      </c>
      <c r="E1272" s="94">
        <f t="shared" si="39"/>
        <v>0</v>
      </c>
    </row>
    <row r="1273" spans="1:5" ht="14.25">
      <c r="A1273" s="88" t="s">
        <v>1289</v>
      </c>
      <c r="B1273" s="92"/>
      <c r="C1273" s="86">
        <v>0</v>
      </c>
      <c r="D1273" s="86">
        <f t="shared" si="38"/>
        <v>0</v>
      </c>
      <c r="E1273" s="94">
        <f t="shared" si="39"/>
        <v>0</v>
      </c>
    </row>
    <row r="1274" spans="1:5" ht="14.25">
      <c r="A1274" s="88" t="s">
        <v>1290</v>
      </c>
      <c r="B1274" s="92"/>
      <c r="C1274" s="86">
        <v>0</v>
      </c>
      <c r="D1274" s="86">
        <f t="shared" si="38"/>
        <v>0</v>
      </c>
      <c r="E1274" s="94">
        <f t="shared" si="39"/>
        <v>0</v>
      </c>
    </row>
    <row r="1275" spans="1:5" ht="14.25">
      <c r="A1275" s="88" t="s">
        <v>1291</v>
      </c>
      <c r="B1275" s="92"/>
      <c r="C1275" s="86">
        <v>0</v>
      </c>
      <c r="D1275" s="86">
        <f t="shared" si="38"/>
        <v>0</v>
      </c>
      <c r="E1275" s="94">
        <f t="shared" si="39"/>
        <v>0</v>
      </c>
    </row>
    <row r="1276" spans="1:5" ht="14.25">
      <c r="A1276" s="88" t="s">
        <v>1292</v>
      </c>
      <c r="B1276" s="92"/>
      <c r="C1276" s="86">
        <v>0</v>
      </c>
      <c r="D1276" s="86">
        <f t="shared" si="38"/>
        <v>0</v>
      </c>
      <c r="E1276" s="94">
        <f t="shared" si="39"/>
        <v>0</v>
      </c>
    </row>
    <row r="1277" spans="1:5" ht="14.25">
      <c r="A1277" s="88" t="s">
        <v>1293</v>
      </c>
      <c r="B1277" s="92"/>
      <c r="C1277" s="86">
        <v>0</v>
      </c>
      <c r="D1277" s="86">
        <f t="shared" si="38"/>
        <v>0</v>
      </c>
      <c r="E1277" s="94">
        <f t="shared" si="39"/>
        <v>0</v>
      </c>
    </row>
    <row r="1278" spans="1:5" ht="14.25">
      <c r="A1278" s="88" t="s">
        <v>1294</v>
      </c>
      <c r="B1278" s="92"/>
      <c r="C1278" s="86">
        <v>0</v>
      </c>
      <c r="D1278" s="86">
        <f t="shared" si="38"/>
        <v>0</v>
      </c>
      <c r="E1278" s="94">
        <f t="shared" si="39"/>
        <v>0</v>
      </c>
    </row>
    <row r="1279" spans="1:5" ht="14.25">
      <c r="A1279" s="88" t="s">
        <v>1295</v>
      </c>
      <c r="B1279" s="92"/>
      <c r="C1279" s="86">
        <v>0</v>
      </c>
      <c r="D1279" s="86">
        <f t="shared" si="38"/>
        <v>0</v>
      </c>
      <c r="E1279" s="94">
        <f t="shared" si="39"/>
        <v>0</v>
      </c>
    </row>
    <row r="1280" spans="1:5" ht="14.25">
      <c r="A1280" s="88" t="s">
        <v>482</v>
      </c>
      <c r="B1280" s="92"/>
      <c r="C1280" s="86">
        <v>0</v>
      </c>
      <c r="D1280" s="86">
        <f t="shared" si="38"/>
        <v>0</v>
      </c>
      <c r="E1280" s="94">
        <f t="shared" si="39"/>
        <v>0</v>
      </c>
    </row>
    <row r="1281" spans="1:5" ht="14.25">
      <c r="A1281" s="88" t="s">
        <v>1296</v>
      </c>
      <c r="B1281" s="92"/>
      <c r="C1281" s="86">
        <v>0</v>
      </c>
      <c r="D1281" s="86">
        <f t="shared" si="38"/>
        <v>0</v>
      </c>
      <c r="E1281" s="94">
        <f t="shared" si="39"/>
        <v>0</v>
      </c>
    </row>
    <row r="1282" spans="1:5" ht="14.25">
      <c r="A1282" s="87" t="s">
        <v>338</v>
      </c>
      <c r="B1282" s="92">
        <f>SUM(B1283:B1286)</f>
        <v>0</v>
      </c>
      <c r="C1282" s="86">
        <f>SUM(C1283:C1286)</f>
        <v>0</v>
      </c>
      <c r="D1282" s="86">
        <f t="shared" si="38"/>
        <v>0</v>
      </c>
      <c r="E1282" s="94">
        <f t="shared" si="39"/>
        <v>0</v>
      </c>
    </row>
    <row r="1283" spans="1:5" ht="14.25">
      <c r="A1283" s="88" t="s">
        <v>1297</v>
      </c>
      <c r="B1283" s="92"/>
      <c r="C1283" s="86">
        <v>0</v>
      </c>
      <c r="D1283" s="86">
        <f t="shared" si="38"/>
        <v>0</v>
      </c>
      <c r="E1283" s="94">
        <f t="shared" si="39"/>
        <v>0</v>
      </c>
    </row>
    <row r="1284" spans="1:5" ht="14.25">
      <c r="A1284" s="88" t="s">
        <v>1298</v>
      </c>
      <c r="B1284" s="92"/>
      <c r="C1284" s="86">
        <v>0</v>
      </c>
      <c r="D1284" s="86">
        <f aca="true" t="shared" si="40" ref="D1284:D1347">C1284-B1284</f>
        <v>0</v>
      </c>
      <c r="E1284" s="94">
        <f aca="true" t="shared" si="41" ref="E1284:E1347">IF(B1284=0,0,D1284/B1284*100)</f>
        <v>0</v>
      </c>
    </row>
    <row r="1285" spans="1:5" ht="14.25">
      <c r="A1285" s="88" t="s">
        <v>1299</v>
      </c>
      <c r="B1285" s="92"/>
      <c r="C1285" s="86">
        <v>0</v>
      </c>
      <c r="D1285" s="86">
        <f t="shared" si="40"/>
        <v>0</v>
      </c>
      <c r="E1285" s="94">
        <f t="shared" si="41"/>
        <v>0</v>
      </c>
    </row>
    <row r="1286" spans="1:5" ht="14.25">
      <c r="A1286" s="88" t="s">
        <v>1300</v>
      </c>
      <c r="B1286" s="92"/>
      <c r="C1286" s="86">
        <v>0</v>
      </c>
      <c r="D1286" s="86">
        <f t="shared" si="40"/>
        <v>0</v>
      </c>
      <c r="E1286" s="94">
        <f t="shared" si="41"/>
        <v>0</v>
      </c>
    </row>
    <row r="1287" spans="1:5" ht="14.25">
      <c r="A1287" s="87" t="s">
        <v>339</v>
      </c>
      <c r="B1287" s="92">
        <f>SUM(B1288:B1292)</f>
        <v>0</v>
      </c>
      <c r="C1287" s="86">
        <f>SUM(C1288:C1292)</f>
        <v>0</v>
      </c>
      <c r="D1287" s="86">
        <f t="shared" si="40"/>
        <v>0</v>
      </c>
      <c r="E1287" s="94">
        <f t="shared" si="41"/>
        <v>0</v>
      </c>
    </row>
    <row r="1288" spans="1:5" ht="14.25">
      <c r="A1288" s="88" t="s">
        <v>1301</v>
      </c>
      <c r="B1288" s="92"/>
      <c r="C1288" s="86">
        <v>0</v>
      </c>
      <c r="D1288" s="86">
        <f t="shared" si="40"/>
        <v>0</v>
      </c>
      <c r="E1288" s="94">
        <f t="shared" si="41"/>
        <v>0</v>
      </c>
    </row>
    <row r="1289" spans="1:5" ht="14.25">
      <c r="A1289" s="88" t="s">
        <v>1302</v>
      </c>
      <c r="B1289" s="92"/>
      <c r="C1289" s="86">
        <v>0</v>
      </c>
      <c r="D1289" s="86">
        <f t="shared" si="40"/>
        <v>0</v>
      </c>
      <c r="E1289" s="94">
        <f t="shared" si="41"/>
        <v>0</v>
      </c>
    </row>
    <row r="1290" spans="1:5" ht="14.25">
      <c r="A1290" s="88" t="s">
        <v>1303</v>
      </c>
      <c r="B1290" s="92"/>
      <c r="C1290" s="86">
        <v>0</v>
      </c>
      <c r="D1290" s="86">
        <f t="shared" si="40"/>
        <v>0</v>
      </c>
      <c r="E1290" s="94">
        <f t="shared" si="41"/>
        <v>0</v>
      </c>
    </row>
    <row r="1291" spans="1:5" ht="14.25">
      <c r="A1291" s="88" t="s">
        <v>1304</v>
      </c>
      <c r="B1291" s="92"/>
      <c r="C1291" s="86">
        <v>0</v>
      </c>
      <c r="D1291" s="86">
        <f t="shared" si="40"/>
        <v>0</v>
      </c>
      <c r="E1291" s="94">
        <f t="shared" si="41"/>
        <v>0</v>
      </c>
    </row>
    <row r="1292" spans="1:5" ht="14.25">
      <c r="A1292" s="88" t="s">
        <v>1305</v>
      </c>
      <c r="B1292" s="92"/>
      <c r="C1292" s="86">
        <v>0</v>
      </c>
      <c r="D1292" s="86">
        <f t="shared" si="40"/>
        <v>0</v>
      </c>
      <c r="E1292" s="94">
        <f t="shared" si="41"/>
        <v>0</v>
      </c>
    </row>
    <row r="1293" spans="1:5" ht="14.25">
      <c r="A1293" s="87" t="s">
        <v>340</v>
      </c>
      <c r="B1293" s="92">
        <f>SUM(B1294:B1304)</f>
        <v>0</v>
      </c>
      <c r="C1293" s="86">
        <f>SUM(C1294:C1304)</f>
        <v>0</v>
      </c>
      <c r="D1293" s="86">
        <f t="shared" si="40"/>
        <v>0</v>
      </c>
      <c r="E1293" s="94">
        <f t="shared" si="41"/>
        <v>0</v>
      </c>
    </row>
    <row r="1294" spans="1:5" ht="14.25">
      <c r="A1294" s="88" t="s">
        <v>1306</v>
      </c>
      <c r="B1294" s="92"/>
      <c r="C1294" s="86">
        <v>0</v>
      </c>
      <c r="D1294" s="86">
        <f t="shared" si="40"/>
        <v>0</v>
      </c>
      <c r="E1294" s="94">
        <f t="shared" si="41"/>
        <v>0</v>
      </c>
    </row>
    <row r="1295" spans="1:5" ht="14.25">
      <c r="A1295" s="88" t="s">
        <v>1307</v>
      </c>
      <c r="B1295" s="92"/>
      <c r="C1295" s="86">
        <v>0</v>
      </c>
      <c r="D1295" s="86">
        <f t="shared" si="40"/>
        <v>0</v>
      </c>
      <c r="E1295" s="94">
        <f t="shared" si="41"/>
        <v>0</v>
      </c>
    </row>
    <row r="1296" spans="1:5" ht="14.25">
      <c r="A1296" s="88" t="s">
        <v>1308</v>
      </c>
      <c r="B1296" s="92"/>
      <c r="C1296" s="86">
        <v>0</v>
      </c>
      <c r="D1296" s="86">
        <f t="shared" si="40"/>
        <v>0</v>
      </c>
      <c r="E1296" s="94">
        <f t="shared" si="41"/>
        <v>0</v>
      </c>
    </row>
    <row r="1297" spans="1:5" ht="14.25">
      <c r="A1297" s="88" t="s">
        <v>1309</v>
      </c>
      <c r="B1297" s="92"/>
      <c r="C1297" s="86">
        <v>0</v>
      </c>
      <c r="D1297" s="86">
        <f t="shared" si="40"/>
        <v>0</v>
      </c>
      <c r="E1297" s="94">
        <f t="shared" si="41"/>
        <v>0</v>
      </c>
    </row>
    <row r="1298" spans="1:5" ht="14.25">
      <c r="A1298" s="88" t="s">
        <v>1310</v>
      </c>
      <c r="B1298" s="92"/>
      <c r="C1298" s="86">
        <v>0</v>
      </c>
      <c r="D1298" s="86">
        <f t="shared" si="40"/>
        <v>0</v>
      </c>
      <c r="E1298" s="94">
        <f t="shared" si="41"/>
        <v>0</v>
      </c>
    </row>
    <row r="1299" spans="1:5" ht="14.25">
      <c r="A1299" s="88" t="s">
        <v>1311</v>
      </c>
      <c r="B1299" s="92"/>
      <c r="C1299" s="86">
        <v>0</v>
      </c>
      <c r="D1299" s="86">
        <f t="shared" si="40"/>
        <v>0</v>
      </c>
      <c r="E1299" s="94">
        <f t="shared" si="41"/>
        <v>0</v>
      </c>
    </row>
    <row r="1300" spans="1:5" ht="14.25">
      <c r="A1300" s="88" t="s">
        <v>1312</v>
      </c>
      <c r="B1300" s="92"/>
      <c r="C1300" s="86">
        <v>0</v>
      </c>
      <c r="D1300" s="86">
        <f t="shared" si="40"/>
        <v>0</v>
      </c>
      <c r="E1300" s="94">
        <f t="shared" si="41"/>
        <v>0</v>
      </c>
    </row>
    <row r="1301" spans="1:5" ht="14.25">
      <c r="A1301" s="88" t="s">
        <v>1313</v>
      </c>
      <c r="B1301" s="92"/>
      <c r="C1301" s="86">
        <v>0</v>
      </c>
      <c r="D1301" s="86">
        <f t="shared" si="40"/>
        <v>0</v>
      </c>
      <c r="E1301" s="94">
        <f t="shared" si="41"/>
        <v>0</v>
      </c>
    </row>
    <row r="1302" spans="1:5" ht="14.25">
      <c r="A1302" s="88" t="s">
        <v>1314</v>
      </c>
      <c r="B1302" s="92"/>
      <c r="C1302" s="86">
        <v>0</v>
      </c>
      <c r="D1302" s="86">
        <f t="shared" si="40"/>
        <v>0</v>
      </c>
      <c r="E1302" s="94">
        <f t="shared" si="41"/>
        <v>0</v>
      </c>
    </row>
    <row r="1303" spans="1:5" ht="14.25">
      <c r="A1303" s="88" t="s">
        <v>1315</v>
      </c>
      <c r="B1303" s="92"/>
      <c r="C1303" s="86">
        <v>0</v>
      </c>
      <c r="D1303" s="86">
        <f t="shared" si="40"/>
        <v>0</v>
      </c>
      <c r="E1303" s="94">
        <f t="shared" si="41"/>
        <v>0</v>
      </c>
    </row>
    <row r="1304" spans="1:5" ht="14.25">
      <c r="A1304" s="88" t="s">
        <v>1316</v>
      </c>
      <c r="B1304" s="92"/>
      <c r="C1304" s="86">
        <v>0</v>
      </c>
      <c r="D1304" s="86">
        <f t="shared" si="40"/>
        <v>0</v>
      </c>
      <c r="E1304" s="94">
        <f t="shared" si="41"/>
        <v>0</v>
      </c>
    </row>
    <row r="1305" spans="1:5" ht="14.25">
      <c r="A1305" s="87" t="s">
        <v>1317</v>
      </c>
      <c r="B1305" s="92">
        <f>SUM(B1306,B1318,B1324,B1330,B1338,B1351,B1355,B1361)</f>
        <v>0</v>
      </c>
      <c r="C1305" s="86">
        <f>SUM(C1306,C1318,C1324,C1330,C1338,C1351,C1355,C1361)</f>
        <v>1194</v>
      </c>
      <c r="D1305" s="86">
        <f t="shared" si="40"/>
        <v>1194</v>
      </c>
      <c r="E1305" s="94">
        <f t="shared" si="41"/>
        <v>0</v>
      </c>
    </row>
    <row r="1306" spans="1:5" ht="14.25">
      <c r="A1306" s="87" t="s">
        <v>1318</v>
      </c>
      <c r="B1306" s="92">
        <f>SUM(B1307:B1317)</f>
        <v>0</v>
      </c>
      <c r="C1306" s="86">
        <f>SUM(C1307:C1317)</f>
        <v>330</v>
      </c>
      <c r="D1306" s="86">
        <f t="shared" si="40"/>
        <v>330</v>
      </c>
      <c r="E1306" s="94">
        <f t="shared" si="41"/>
        <v>0</v>
      </c>
    </row>
    <row r="1307" spans="1:5" ht="14.25">
      <c r="A1307" s="88" t="s">
        <v>473</v>
      </c>
      <c r="B1307" s="92"/>
      <c r="C1307" s="86">
        <v>242</v>
      </c>
      <c r="D1307" s="86">
        <f t="shared" si="40"/>
        <v>242</v>
      </c>
      <c r="E1307" s="94">
        <f t="shared" si="41"/>
        <v>0</v>
      </c>
    </row>
    <row r="1308" spans="1:5" ht="14.25">
      <c r="A1308" s="88" t="s">
        <v>474</v>
      </c>
      <c r="B1308" s="92"/>
      <c r="C1308" s="86">
        <v>0</v>
      </c>
      <c r="D1308" s="86">
        <f t="shared" si="40"/>
        <v>0</v>
      </c>
      <c r="E1308" s="94">
        <f t="shared" si="41"/>
        <v>0</v>
      </c>
    </row>
    <row r="1309" spans="1:5" ht="14.25">
      <c r="A1309" s="88" t="s">
        <v>475</v>
      </c>
      <c r="B1309" s="92"/>
      <c r="C1309" s="86">
        <v>0</v>
      </c>
      <c r="D1309" s="86">
        <f t="shared" si="40"/>
        <v>0</v>
      </c>
      <c r="E1309" s="94">
        <f t="shared" si="41"/>
        <v>0</v>
      </c>
    </row>
    <row r="1310" spans="1:5" ht="14.25">
      <c r="A1310" s="88" t="s">
        <v>1319</v>
      </c>
      <c r="B1310" s="92"/>
      <c r="C1310" s="86">
        <v>0</v>
      </c>
      <c r="D1310" s="86">
        <f t="shared" si="40"/>
        <v>0</v>
      </c>
      <c r="E1310" s="94">
        <f t="shared" si="41"/>
        <v>0</v>
      </c>
    </row>
    <row r="1311" spans="1:5" ht="14.25">
      <c r="A1311" s="88" t="s">
        <v>1320</v>
      </c>
      <c r="B1311" s="92"/>
      <c r="C1311" s="86">
        <v>0</v>
      </c>
      <c r="D1311" s="86">
        <f t="shared" si="40"/>
        <v>0</v>
      </c>
      <c r="E1311" s="94">
        <f t="shared" si="41"/>
        <v>0</v>
      </c>
    </row>
    <row r="1312" spans="1:5" ht="14.25">
      <c r="A1312" s="88" t="s">
        <v>1321</v>
      </c>
      <c r="B1312" s="92"/>
      <c r="C1312" s="86">
        <v>65</v>
      </c>
      <c r="D1312" s="86">
        <f t="shared" si="40"/>
        <v>65</v>
      </c>
      <c r="E1312" s="94">
        <f t="shared" si="41"/>
        <v>0</v>
      </c>
    </row>
    <row r="1313" spans="1:5" ht="14.25">
      <c r="A1313" s="88" t="s">
        <v>1322</v>
      </c>
      <c r="B1313" s="92"/>
      <c r="C1313" s="86">
        <v>0</v>
      </c>
      <c r="D1313" s="86">
        <f t="shared" si="40"/>
        <v>0</v>
      </c>
      <c r="E1313" s="94">
        <f t="shared" si="41"/>
        <v>0</v>
      </c>
    </row>
    <row r="1314" spans="1:5" ht="14.25">
      <c r="A1314" s="88" t="s">
        <v>1323</v>
      </c>
      <c r="B1314" s="92"/>
      <c r="C1314" s="86">
        <v>3</v>
      </c>
      <c r="D1314" s="86">
        <f t="shared" si="40"/>
        <v>3</v>
      </c>
      <c r="E1314" s="94">
        <f t="shared" si="41"/>
        <v>0</v>
      </c>
    </row>
    <row r="1315" spans="1:5" ht="14.25">
      <c r="A1315" s="88" t="s">
        <v>1324</v>
      </c>
      <c r="B1315" s="92"/>
      <c r="C1315" s="86">
        <v>0</v>
      </c>
      <c r="D1315" s="86">
        <f t="shared" si="40"/>
        <v>0</v>
      </c>
      <c r="E1315" s="94">
        <f t="shared" si="41"/>
        <v>0</v>
      </c>
    </row>
    <row r="1316" spans="1:5" ht="14.25">
      <c r="A1316" s="88" t="s">
        <v>482</v>
      </c>
      <c r="B1316" s="92"/>
      <c r="C1316" s="86">
        <v>0</v>
      </c>
      <c r="D1316" s="86">
        <f t="shared" si="40"/>
        <v>0</v>
      </c>
      <c r="E1316" s="94">
        <f t="shared" si="41"/>
        <v>0</v>
      </c>
    </row>
    <row r="1317" spans="1:5" ht="14.25">
      <c r="A1317" s="88" t="s">
        <v>1325</v>
      </c>
      <c r="B1317" s="92"/>
      <c r="C1317" s="86">
        <v>20</v>
      </c>
      <c r="D1317" s="86">
        <f t="shared" si="40"/>
        <v>20</v>
      </c>
      <c r="E1317" s="94">
        <f t="shared" si="41"/>
        <v>0</v>
      </c>
    </row>
    <row r="1318" spans="1:5" ht="14.25">
      <c r="A1318" s="87" t="s">
        <v>1326</v>
      </c>
      <c r="B1318" s="92">
        <f>SUM(B1319:B1323)</f>
        <v>0</v>
      </c>
      <c r="C1318" s="86">
        <f>SUM(C1319:C1323)</f>
        <v>313</v>
      </c>
      <c r="D1318" s="86">
        <f t="shared" si="40"/>
        <v>313</v>
      </c>
      <c r="E1318" s="94">
        <f t="shared" si="41"/>
        <v>0</v>
      </c>
    </row>
    <row r="1319" spans="1:5" ht="14.25">
      <c r="A1319" s="88" t="s">
        <v>473</v>
      </c>
      <c r="B1319" s="92"/>
      <c r="C1319" s="86">
        <v>263</v>
      </c>
      <c r="D1319" s="86">
        <f t="shared" si="40"/>
        <v>263</v>
      </c>
      <c r="E1319" s="94">
        <f t="shared" si="41"/>
        <v>0</v>
      </c>
    </row>
    <row r="1320" spans="1:5" ht="14.25">
      <c r="A1320" s="88" t="s">
        <v>474</v>
      </c>
      <c r="B1320" s="92"/>
      <c r="C1320" s="86">
        <v>0</v>
      </c>
      <c r="D1320" s="86">
        <f t="shared" si="40"/>
        <v>0</v>
      </c>
      <c r="E1320" s="94">
        <f t="shared" si="41"/>
        <v>0</v>
      </c>
    </row>
    <row r="1321" spans="1:5" ht="14.25">
      <c r="A1321" s="88" t="s">
        <v>475</v>
      </c>
      <c r="B1321" s="92"/>
      <c r="C1321" s="86">
        <v>0</v>
      </c>
      <c r="D1321" s="86">
        <f t="shared" si="40"/>
        <v>0</v>
      </c>
      <c r="E1321" s="94">
        <f t="shared" si="41"/>
        <v>0</v>
      </c>
    </row>
    <row r="1322" spans="1:5" ht="14.25">
      <c r="A1322" s="88" t="s">
        <v>1327</v>
      </c>
      <c r="B1322" s="92"/>
      <c r="C1322" s="86">
        <v>50</v>
      </c>
      <c r="D1322" s="86">
        <f t="shared" si="40"/>
        <v>50</v>
      </c>
      <c r="E1322" s="94">
        <f t="shared" si="41"/>
        <v>0</v>
      </c>
    </row>
    <row r="1323" spans="1:5" ht="14.25">
      <c r="A1323" s="88" t="s">
        <v>1328</v>
      </c>
      <c r="B1323" s="92"/>
      <c r="C1323" s="86">
        <v>0</v>
      </c>
      <c r="D1323" s="86">
        <f t="shared" si="40"/>
        <v>0</v>
      </c>
      <c r="E1323" s="94">
        <f t="shared" si="41"/>
        <v>0</v>
      </c>
    </row>
    <row r="1324" spans="1:5" ht="14.25">
      <c r="A1324" s="87" t="s">
        <v>1329</v>
      </c>
      <c r="B1324" s="92">
        <f>SUM(B1325:B1329)</f>
        <v>0</v>
      </c>
      <c r="C1324" s="86">
        <f>SUM(C1325:C1329)</f>
        <v>0</v>
      </c>
      <c r="D1324" s="86">
        <f t="shared" si="40"/>
        <v>0</v>
      </c>
      <c r="E1324" s="94">
        <f t="shared" si="41"/>
        <v>0</v>
      </c>
    </row>
    <row r="1325" spans="1:5" ht="14.25">
      <c r="A1325" s="88" t="s">
        <v>473</v>
      </c>
      <c r="B1325" s="92"/>
      <c r="C1325" s="86">
        <v>0</v>
      </c>
      <c r="D1325" s="86">
        <f t="shared" si="40"/>
        <v>0</v>
      </c>
      <c r="E1325" s="94">
        <f t="shared" si="41"/>
        <v>0</v>
      </c>
    </row>
    <row r="1326" spans="1:5" ht="14.25">
      <c r="A1326" s="88" t="s">
        <v>474</v>
      </c>
      <c r="B1326" s="92"/>
      <c r="C1326" s="86">
        <v>0</v>
      </c>
      <c r="D1326" s="86">
        <f t="shared" si="40"/>
        <v>0</v>
      </c>
      <c r="E1326" s="94">
        <f t="shared" si="41"/>
        <v>0</v>
      </c>
    </row>
    <row r="1327" spans="1:5" ht="14.25">
      <c r="A1327" s="88" t="s">
        <v>475</v>
      </c>
      <c r="B1327" s="92"/>
      <c r="C1327" s="86">
        <v>0</v>
      </c>
      <c r="D1327" s="86">
        <f t="shared" si="40"/>
        <v>0</v>
      </c>
      <c r="E1327" s="94">
        <f t="shared" si="41"/>
        <v>0</v>
      </c>
    </row>
    <row r="1328" spans="1:5" ht="14.25">
      <c r="A1328" s="88" t="s">
        <v>1330</v>
      </c>
      <c r="B1328" s="92"/>
      <c r="C1328" s="86">
        <v>0</v>
      </c>
      <c r="D1328" s="86">
        <f t="shared" si="40"/>
        <v>0</v>
      </c>
      <c r="E1328" s="94">
        <f t="shared" si="41"/>
        <v>0</v>
      </c>
    </row>
    <row r="1329" spans="1:5" ht="14.25">
      <c r="A1329" s="88" t="s">
        <v>1331</v>
      </c>
      <c r="B1329" s="92"/>
      <c r="C1329" s="86">
        <v>0</v>
      </c>
      <c r="D1329" s="86">
        <f t="shared" si="40"/>
        <v>0</v>
      </c>
      <c r="E1329" s="94">
        <f t="shared" si="41"/>
        <v>0</v>
      </c>
    </row>
    <row r="1330" spans="1:5" ht="14.25">
      <c r="A1330" s="87" t="s">
        <v>1332</v>
      </c>
      <c r="B1330" s="92">
        <f>SUM(B1331:B1337)</f>
        <v>0</v>
      </c>
      <c r="C1330" s="86">
        <f>SUM(C1331:C1337)</f>
        <v>0</v>
      </c>
      <c r="D1330" s="86">
        <f t="shared" si="40"/>
        <v>0</v>
      </c>
      <c r="E1330" s="94">
        <f t="shared" si="41"/>
        <v>0</v>
      </c>
    </row>
    <row r="1331" spans="1:5" ht="14.25">
      <c r="A1331" s="88" t="s">
        <v>473</v>
      </c>
      <c r="B1331" s="92"/>
      <c r="C1331" s="86">
        <v>0</v>
      </c>
      <c r="D1331" s="86">
        <f t="shared" si="40"/>
        <v>0</v>
      </c>
      <c r="E1331" s="94">
        <f t="shared" si="41"/>
        <v>0</v>
      </c>
    </row>
    <row r="1332" spans="1:5" ht="14.25">
      <c r="A1332" s="88" t="s">
        <v>474</v>
      </c>
      <c r="B1332" s="92"/>
      <c r="C1332" s="86">
        <v>0</v>
      </c>
      <c r="D1332" s="86">
        <f t="shared" si="40"/>
        <v>0</v>
      </c>
      <c r="E1332" s="94">
        <f t="shared" si="41"/>
        <v>0</v>
      </c>
    </row>
    <row r="1333" spans="1:5" ht="14.25">
      <c r="A1333" s="88" t="s">
        <v>475</v>
      </c>
      <c r="B1333" s="92"/>
      <c r="C1333" s="86">
        <v>0</v>
      </c>
      <c r="D1333" s="86">
        <f t="shared" si="40"/>
        <v>0</v>
      </c>
      <c r="E1333" s="94">
        <f t="shared" si="41"/>
        <v>0</v>
      </c>
    </row>
    <row r="1334" spans="1:5" ht="14.25">
      <c r="A1334" s="88" t="s">
        <v>1333</v>
      </c>
      <c r="B1334" s="92"/>
      <c r="C1334" s="86">
        <v>0</v>
      </c>
      <c r="D1334" s="86">
        <f t="shared" si="40"/>
        <v>0</v>
      </c>
      <c r="E1334" s="94">
        <f t="shared" si="41"/>
        <v>0</v>
      </c>
    </row>
    <row r="1335" spans="1:5" ht="14.25">
      <c r="A1335" s="88" t="s">
        <v>1334</v>
      </c>
      <c r="B1335" s="92"/>
      <c r="C1335" s="86">
        <v>0</v>
      </c>
      <c r="D1335" s="86">
        <f t="shared" si="40"/>
        <v>0</v>
      </c>
      <c r="E1335" s="94">
        <f t="shared" si="41"/>
        <v>0</v>
      </c>
    </row>
    <row r="1336" spans="1:5" ht="14.25">
      <c r="A1336" s="88" t="s">
        <v>482</v>
      </c>
      <c r="B1336" s="92"/>
      <c r="C1336" s="86">
        <v>0</v>
      </c>
      <c r="D1336" s="86">
        <f t="shared" si="40"/>
        <v>0</v>
      </c>
      <c r="E1336" s="94">
        <f t="shared" si="41"/>
        <v>0</v>
      </c>
    </row>
    <row r="1337" spans="1:5" ht="14.25">
      <c r="A1337" s="88" t="s">
        <v>1335</v>
      </c>
      <c r="B1337" s="92"/>
      <c r="C1337" s="86">
        <v>0</v>
      </c>
      <c r="D1337" s="86">
        <f t="shared" si="40"/>
        <v>0</v>
      </c>
      <c r="E1337" s="94">
        <f t="shared" si="41"/>
        <v>0</v>
      </c>
    </row>
    <row r="1338" spans="1:5" ht="14.25">
      <c r="A1338" s="87" t="s">
        <v>329</v>
      </c>
      <c r="B1338" s="92">
        <f>SUM(B1339:B1350)</f>
        <v>0</v>
      </c>
      <c r="C1338" s="86">
        <f>SUM(C1339:C1350)</f>
        <v>0</v>
      </c>
      <c r="D1338" s="86">
        <f t="shared" si="40"/>
        <v>0</v>
      </c>
      <c r="E1338" s="94">
        <f t="shared" si="41"/>
        <v>0</v>
      </c>
    </row>
    <row r="1339" spans="1:5" ht="14.25">
      <c r="A1339" s="88" t="s">
        <v>473</v>
      </c>
      <c r="B1339" s="92"/>
      <c r="C1339" s="86">
        <v>0</v>
      </c>
      <c r="D1339" s="86">
        <f t="shared" si="40"/>
        <v>0</v>
      </c>
      <c r="E1339" s="94">
        <f t="shared" si="41"/>
        <v>0</v>
      </c>
    </row>
    <row r="1340" spans="1:5" ht="14.25">
      <c r="A1340" s="88" t="s">
        <v>474</v>
      </c>
      <c r="B1340" s="92"/>
      <c r="C1340" s="86">
        <v>0</v>
      </c>
      <c r="D1340" s="86">
        <f t="shared" si="40"/>
        <v>0</v>
      </c>
      <c r="E1340" s="94">
        <f t="shared" si="41"/>
        <v>0</v>
      </c>
    </row>
    <row r="1341" spans="1:5" ht="14.25">
      <c r="A1341" s="88" t="s">
        <v>475</v>
      </c>
      <c r="B1341" s="92"/>
      <c r="C1341" s="86">
        <v>0</v>
      </c>
      <c r="D1341" s="86">
        <f t="shared" si="40"/>
        <v>0</v>
      </c>
      <c r="E1341" s="94">
        <f t="shared" si="41"/>
        <v>0</v>
      </c>
    </row>
    <row r="1342" spans="1:5" ht="14.25">
      <c r="A1342" s="88" t="s">
        <v>1336</v>
      </c>
      <c r="B1342" s="92"/>
      <c r="C1342" s="86">
        <v>0</v>
      </c>
      <c r="D1342" s="86">
        <f t="shared" si="40"/>
        <v>0</v>
      </c>
      <c r="E1342" s="94">
        <f t="shared" si="41"/>
        <v>0</v>
      </c>
    </row>
    <row r="1343" spans="1:5" ht="14.25">
      <c r="A1343" s="88" t="s">
        <v>1337</v>
      </c>
      <c r="B1343" s="92"/>
      <c r="C1343" s="86">
        <v>0</v>
      </c>
      <c r="D1343" s="86">
        <f t="shared" si="40"/>
        <v>0</v>
      </c>
      <c r="E1343" s="94">
        <f t="shared" si="41"/>
        <v>0</v>
      </c>
    </row>
    <row r="1344" spans="1:5" ht="14.25">
      <c r="A1344" s="88" t="s">
        <v>1338</v>
      </c>
      <c r="B1344" s="92"/>
      <c r="C1344" s="86">
        <v>0</v>
      </c>
      <c r="D1344" s="86">
        <f t="shared" si="40"/>
        <v>0</v>
      </c>
      <c r="E1344" s="94">
        <f t="shared" si="41"/>
        <v>0</v>
      </c>
    </row>
    <row r="1345" spans="1:5" ht="14.25">
      <c r="A1345" s="88" t="s">
        <v>1339</v>
      </c>
      <c r="B1345" s="92"/>
      <c r="C1345" s="86">
        <v>0</v>
      </c>
      <c r="D1345" s="86">
        <f t="shared" si="40"/>
        <v>0</v>
      </c>
      <c r="E1345" s="94">
        <f t="shared" si="41"/>
        <v>0</v>
      </c>
    </row>
    <row r="1346" spans="1:5" ht="14.25">
      <c r="A1346" s="88" t="s">
        <v>1340</v>
      </c>
      <c r="B1346" s="92"/>
      <c r="C1346" s="86">
        <v>0</v>
      </c>
      <c r="D1346" s="86">
        <f t="shared" si="40"/>
        <v>0</v>
      </c>
      <c r="E1346" s="94">
        <f t="shared" si="41"/>
        <v>0</v>
      </c>
    </row>
    <row r="1347" spans="1:5" ht="14.25">
      <c r="A1347" s="88" t="s">
        <v>1341</v>
      </c>
      <c r="B1347" s="92"/>
      <c r="C1347" s="86">
        <v>0</v>
      </c>
      <c r="D1347" s="86">
        <f t="shared" si="40"/>
        <v>0</v>
      </c>
      <c r="E1347" s="94">
        <f t="shared" si="41"/>
        <v>0</v>
      </c>
    </row>
    <row r="1348" spans="1:5" ht="14.25">
      <c r="A1348" s="88" t="s">
        <v>1342</v>
      </c>
      <c r="B1348" s="92"/>
      <c r="C1348" s="86">
        <v>0</v>
      </c>
      <c r="D1348" s="86">
        <f aca="true" t="shared" si="42" ref="D1348:D1376">C1348-B1348</f>
        <v>0</v>
      </c>
      <c r="E1348" s="94">
        <f aca="true" t="shared" si="43" ref="E1348:E1376">IF(B1348=0,0,D1348/B1348*100)</f>
        <v>0</v>
      </c>
    </row>
    <row r="1349" spans="1:5" ht="14.25">
      <c r="A1349" s="88" t="s">
        <v>1343</v>
      </c>
      <c r="B1349" s="92"/>
      <c r="C1349" s="86">
        <v>0</v>
      </c>
      <c r="D1349" s="86">
        <f t="shared" si="42"/>
        <v>0</v>
      </c>
      <c r="E1349" s="94">
        <f t="shared" si="43"/>
        <v>0</v>
      </c>
    </row>
    <row r="1350" spans="1:5" ht="14.25">
      <c r="A1350" s="88" t="s">
        <v>1344</v>
      </c>
      <c r="B1350" s="92"/>
      <c r="C1350" s="86">
        <v>0</v>
      </c>
      <c r="D1350" s="86">
        <f t="shared" si="42"/>
        <v>0</v>
      </c>
      <c r="E1350" s="94">
        <f t="shared" si="43"/>
        <v>0</v>
      </c>
    </row>
    <row r="1351" spans="1:5" ht="14.25">
      <c r="A1351" s="87" t="s">
        <v>1345</v>
      </c>
      <c r="B1351" s="92">
        <f>SUM(B1352:B1354)</f>
        <v>0</v>
      </c>
      <c r="C1351" s="86">
        <f>SUM(C1352:C1354)</f>
        <v>11</v>
      </c>
      <c r="D1351" s="86">
        <f t="shared" si="42"/>
        <v>11</v>
      </c>
      <c r="E1351" s="94">
        <f t="shared" si="43"/>
        <v>0</v>
      </c>
    </row>
    <row r="1352" spans="1:5" ht="14.25">
      <c r="A1352" s="88" t="s">
        <v>1346</v>
      </c>
      <c r="B1352" s="92"/>
      <c r="C1352" s="86">
        <v>11</v>
      </c>
      <c r="D1352" s="86">
        <f t="shared" si="42"/>
        <v>11</v>
      </c>
      <c r="E1352" s="94">
        <f t="shared" si="43"/>
        <v>0</v>
      </c>
    </row>
    <row r="1353" spans="1:5" ht="14.25">
      <c r="A1353" s="88" t="s">
        <v>1347</v>
      </c>
      <c r="B1353" s="92"/>
      <c r="C1353" s="86">
        <v>0</v>
      </c>
      <c r="D1353" s="86">
        <f t="shared" si="42"/>
        <v>0</v>
      </c>
      <c r="E1353" s="94">
        <f t="shared" si="43"/>
        <v>0</v>
      </c>
    </row>
    <row r="1354" spans="1:5" ht="14.25">
      <c r="A1354" s="88" t="s">
        <v>1348</v>
      </c>
      <c r="B1354" s="92"/>
      <c r="C1354" s="86">
        <v>0</v>
      </c>
      <c r="D1354" s="86">
        <f t="shared" si="42"/>
        <v>0</v>
      </c>
      <c r="E1354" s="94">
        <f t="shared" si="43"/>
        <v>0</v>
      </c>
    </row>
    <row r="1355" spans="1:5" ht="14.25">
      <c r="A1355" s="87" t="s">
        <v>1349</v>
      </c>
      <c r="B1355" s="92">
        <f>SUM(B1356:B1360)</f>
        <v>0</v>
      </c>
      <c r="C1355" s="86">
        <f>SUM(C1356:C1360)</f>
        <v>540</v>
      </c>
      <c r="D1355" s="86">
        <f t="shared" si="42"/>
        <v>540</v>
      </c>
      <c r="E1355" s="94">
        <f t="shared" si="43"/>
        <v>0</v>
      </c>
    </row>
    <row r="1356" spans="1:5" ht="14.25">
      <c r="A1356" s="88" t="s">
        <v>1350</v>
      </c>
      <c r="B1356" s="92"/>
      <c r="C1356" s="86">
        <v>530</v>
      </c>
      <c r="D1356" s="86">
        <f t="shared" si="42"/>
        <v>530</v>
      </c>
      <c r="E1356" s="94">
        <f t="shared" si="43"/>
        <v>0</v>
      </c>
    </row>
    <row r="1357" spans="1:5" ht="14.25">
      <c r="A1357" s="88" t="s">
        <v>1351</v>
      </c>
      <c r="B1357" s="92"/>
      <c r="C1357" s="86">
        <v>10</v>
      </c>
      <c r="D1357" s="86">
        <f t="shared" si="42"/>
        <v>10</v>
      </c>
      <c r="E1357" s="94">
        <f t="shared" si="43"/>
        <v>0</v>
      </c>
    </row>
    <row r="1358" spans="1:5" ht="14.25">
      <c r="A1358" s="88" t="s">
        <v>1352</v>
      </c>
      <c r="B1358" s="92"/>
      <c r="C1358" s="86">
        <v>0</v>
      </c>
      <c r="D1358" s="86">
        <f t="shared" si="42"/>
        <v>0</v>
      </c>
      <c r="E1358" s="94">
        <f t="shared" si="43"/>
        <v>0</v>
      </c>
    </row>
    <row r="1359" spans="1:5" ht="14.25">
      <c r="A1359" s="88" t="s">
        <v>1353</v>
      </c>
      <c r="B1359" s="92"/>
      <c r="C1359" s="86">
        <v>0</v>
      </c>
      <c r="D1359" s="86">
        <f t="shared" si="42"/>
        <v>0</v>
      </c>
      <c r="E1359" s="94">
        <f t="shared" si="43"/>
        <v>0</v>
      </c>
    </row>
    <row r="1360" spans="1:5" ht="14.25">
      <c r="A1360" s="88" t="s">
        <v>1354</v>
      </c>
      <c r="B1360" s="92"/>
      <c r="C1360" s="86">
        <v>0</v>
      </c>
      <c r="D1360" s="86">
        <f t="shared" si="42"/>
        <v>0</v>
      </c>
      <c r="E1360" s="94">
        <f t="shared" si="43"/>
        <v>0</v>
      </c>
    </row>
    <row r="1361" spans="1:5" ht="14.25">
      <c r="A1361" s="87" t="s">
        <v>1355</v>
      </c>
      <c r="B1361" s="92"/>
      <c r="C1361" s="86">
        <v>0</v>
      </c>
      <c r="D1361" s="86">
        <f t="shared" si="42"/>
        <v>0</v>
      </c>
      <c r="E1361" s="94">
        <f t="shared" si="43"/>
        <v>0</v>
      </c>
    </row>
    <row r="1362" spans="1:5" ht="14.25">
      <c r="A1362" s="87" t="s">
        <v>341</v>
      </c>
      <c r="B1362" s="92">
        <f>B1363</f>
        <v>-10017</v>
      </c>
      <c r="C1362" s="86">
        <f>C1363</f>
        <v>-15330</v>
      </c>
      <c r="D1362" s="86">
        <f t="shared" si="42"/>
        <v>-5313</v>
      </c>
      <c r="E1362" s="94">
        <f t="shared" si="43"/>
        <v>53.03983228511531</v>
      </c>
    </row>
    <row r="1363" spans="1:5" ht="14.25">
      <c r="A1363" s="87" t="s">
        <v>342</v>
      </c>
      <c r="B1363" s="92">
        <f>B1364</f>
        <v>-10017</v>
      </c>
      <c r="C1363" s="86">
        <f>C1364</f>
        <v>-15330</v>
      </c>
      <c r="D1363" s="86">
        <f t="shared" si="42"/>
        <v>-5313</v>
      </c>
      <c r="E1363" s="94">
        <f t="shared" si="43"/>
        <v>53.03983228511531</v>
      </c>
    </row>
    <row r="1364" spans="1:5" ht="14.25">
      <c r="A1364" s="88" t="s">
        <v>1356</v>
      </c>
      <c r="B1364" s="92">
        <v>-10017</v>
      </c>
      <c r="C1364" s="86">
        <v>-15330</v>
      </c>
      <c r="D1364" s="86">
        <f t="shared" si="42"/>
        <v>-5313</v>
      </c>
      <c r="E1364" s="94">
        <f t="shared" si="43"/>
        <v>53.03983228511531</v>
      </c>
    </row>
    <row r="1365" spans="1:5" ht="14.25">
      <c r="A1365" s="87" t="s">
        <v>343</v>
      </c>
      <c r="B1365" s="92">
        <f>SUM(B1366,B1367,B1368)</f>
        <v>2639</v>
      </c>
      <c r="C1365" s="86">
        <f>SUM(C1366,C1367,C1368)</f>
        <v>3299</v>
      </c>
      <c r="D1365" s="86">
        <f t="shared" si="42"/>
        <v>660</v>
      </c>
      <c r="E1365" s="94">
        <f t="shared" si="43"/>
        <v>25.009473285335353</v>
      </c>
    </row>
    <row r="1366" spans="1:5" ht="14.25">
      <c r="A1366" s="87" t="s">
        <v>344</v>
      </c>
      <c r="B1366" s="92"/>
      <c r="C1366" s="86">
        <v>0</v>
      </c>
      <c r="D1366" s="86">
        <f t="shared" si="42"/>
        <v>0</v>
      </c>
      <c r="E1366" s="94">
        <f t="shared" si="43"/>
        <v>0</v>
      </c>
    </row>
    <row r="1367" spans="1:5" ht="14.25">
      <c r="A1367" s="87" t="s">
        <v>345</v>
      </c>
      <c r="B1367" s="92"/>
      <c r="C1367" s="86">
        <v>0</v>
      </c>
      <c r="D1367" s="86">
        <f t="shared" si="42"/>
        <v>0</v>
      </c>
      <c r="E1367" s="94">
        <f t="shared" si="43"/>
        <v>0</v>
      </c>
    </row>
    <row r="1368" spans="1:5" ht="14.25">
      <c r="A1368" s="87" t="s">
        <v>346</v>
      </c>
      <c r="B1368" s="92">
        <f>SUM(B1369:B1372)</f>
        <v>2639</v>
      </c>
      <c r="C1368" s="86">
        <f>SUM(C1369:C1372)</f>
        <v>3299</v>
      </c>
      <c r="D1368" s="86">
        <f t="shared" si="42"/>
        <v>660</v>
      </c>
      <c r="E1368" s="94">
        <f t="shared" si="43"/>
        <v>25.009473285335353</v>
      </c>
    </row>
    <row r="1369" spans="1:5" ht="14.25">
      <c r="A1369" s="88" t="s">
        <v>1357</v>
      </c>
      <c r="B1369" s="92">
        <v>2639</v>
      </c>
      <c r="C1369" s="86">
        <v>3299</v>
      </c>
      <c r="D1369" s="86">
        <f t="shared" si="42"/>
        <v>660</v>
      </c>
      <c r="E1369" s="94">
        <f t="shared" si="43"/>
        <v>25.009473285335353</v>
      </c>
    </row>
    <row r="1370" spans="1:5" ht="14.25">
      <c r="A1370" s="88" t="s">
        <v>1358</v>
      </c>
      <c r="B1370" s="92"/>
      <c r="C1370" s="86">
        <v>0</v>
      </c>
      <c r="D1370" s="86">
        <f t="shared" si="42"/>
        <v>0</v>
      </c>
      <c r="E1370" s="94">
        <f t="shared" si="43"/>
        <v>0</v>
      </c>
    </row>
    <row r="1371" spans="1:5" ht="14.25">
      <c r="A1371" s="88" t="s">
        <v>1359</v>
      </c>
      <c r="B1371" s="92"/>
      <c r="C1371" s="86">
        <v>0</v>
      </c>
      <c r="D1371" s="86">
        <f t="shared" si="42"/>
        <v>0</v>
      </c>
      <c r="E1371" s="94">
        <f t="shared" si="43"/>
        <v>0</v>
      </c>
    </row>
    <row r="1372" spans="1:5" ht="14.25">
      <c r="A1372" s="88" t="s">
        <v>1360</v>
      </c>
      <c r="B1372" s="92"/>
      <c r="C1372" s="86">
        <v>0</v>
      </c>
      <c r="D1372" s="86">
        <f t="shared" si="42"/>
        <v>0</v>
      </c>
      <c r="E1372" s="94">
        <f t="shared" si="43"/>
        <v>0</v>
      </c>
    </row>
    <row r="1373" spans="1:5" ht="14.25">
      <c r="A1373" s="87" t="s">
        <v>347</v>
      </c>
      <c r="B1373" s="92">
        <f>B1374+B1375+B1376</f>
        <v>16</v>
      </c>
      <c r="C1373" s="86">
        <f>C1374+C1375+C1376</f>
        <v>11</v>
      </c>
      <c r="D1373" s="86">
        <f t="shared" si="42"/>
        <v>-5</v>
      </c>
      <c r="E1373" s="94">
        <f t="shared" si="43"/>
        <v>-31.25</v>
      </c>
    </row>
    <row r="1374" spans="1:5" ht="14.25">
      <c r="A1374" s="87" t="s">
        <v>348</v>
      </c>
      <c r="B1374" s="92"/>
      <c r="C1374" s="86">
        <v>0</v>
      </c>
      <c r="D1374" s="86">
        <f t="shared" si="42"/>
        <v>0</v>
      </c>
      <c r="E1374" s="94">
        <f t="shared" si="43"/>
        <v>0</v>
      </c>
    </row>
    <row r="1375" spans="1:5" ht="14.25">
      <c r="A1375" s="87" t="s">
        <v>349</v>
      </c>
      <c r="B1375" s="92"/>
      <c r="C1375" s="86">
        <v>0</v>
      </c>
      <c r="D1375" s="86">
        <f t="shared" si="42"/>
        <v>0</v>
      </c>
      <c r="E1375" s="94">
        <f t="shared" si="43"/>
        <v>0</v>
      </c>
    </row>
    <row r="1376" spans="1:5" ht="14.25">
      <c r="A1376" s="87" t="s">
        <v>350</v>
      </c>
      <c r="B1376" s="92">
        <v>16</v>
      </c>
      <c r="C1376" s="86">
        <v>11</v>
      </c>
      <c r="D1376" s="86">
        <f t="shared" si="42"/>
        <v>-5</v>
      </c>
      <c r="E1376" s="94">
        <f t="shared" si="43"/>
        <v>-31.25</v>
      </c>
    </row>
  </sheetData>
  <sheetProtection/>
  <mergeCells count="1">
    <mergeCell ref="A1:E1"/>
  </mergeCells>
  <printOptions/>
  <pageMargins left="0.5511811023622047" right="0.5511811023622047" top="0.5905511811023623" bottom="0.3937007874015748" header="0.5118110236220472" footer="0.11811023622047245"/>
  <pageSetup horizontalDpi="600" verticalDpi="600" orientation="portrait" paperSize="9" scale="95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72"/>
  <sheetViews>
    <sheetView showZeros="0" zoomScalePageLayoutView="0" workbookViewId="0" topLeftCell="A1">
      <selection activeCell="A1" sqref="A1:D1"/>
    </sheetView>
  </sheetViews>
  <sheetFormatPr defaultColWidth="12.125" defaultRowHeight="15" customHeight="1"/>
  <cols>
    <col min="1" max="1" width="8.625" style="0" customWidth="1"/>
    <col min="2" max="2" width="38.625" style="0" customWidth="1"/>
    <col min="3" max="3" width="24.375" style="0" customWidth="1"/>
    <col min="4" max="4" width="26.50390625" style="0" customWidth="1"/>
    <col min="5" max="5" width="12.125" style="34" customWidth="1"/>
  </cols>
  <sheetData>
    <row r="1" spans="1:4" ht="34.5" customHeight="1">
      <c r="A1" s="210" t="s">
        <v>1504</v>
      </c>
      <c r="B1" s="210"/>
      <c r="C1" s="210"/>
      <c r="D1" s="210"/>
    </row>
    <row r="2" spans="1:4" ht="16.5" customHeight="1">
      <c r="A2" s="211" t="s">
        <v>75</v>
      </c>
      <c r="B2" s="212"/>
      <c r="C2" s="212"/>
      <c r="D2" s="212"/>
    </row>
    <row r="3" spans="1:5" s="33" customFormat="1" ht="16.5" customHeight="1">
      <c r="A3" s="213" t="s">
        <v>351</v>
      </c>
      <c r="B3" s="214" t="s">
        <v>352</v>
      </c>
      <c r="C3" s="214" t="s">
        <v>181</v>
      </c>
      <c r="D3" s="213" t="s">
        <v>353</v>
      </c>
      <c r="E3" s="35"/>
    </row>
    <row r="4" spans="1:5" s="33" customFormat="1" ht="10.5" customHeight="1">
      <c r="A4" s="213"/>
      <c r="B4" s="215"/>
      <c r="C4" s="215"/>
      <c r="D4" s="213"/>
      <c r="E4" s="35"/>
    </row>
    <row r="5" spans="1:5" s="33" customFormat="1" ht="18" customHeight="1">
      <c r="A5" s="36">
        <v>501</v>
      </c>
      <c r="B5" s="36" t="s">
        <v>354</v>
      </c>
      <c r="C5" s="37">
        <f>SUM(C6:C9)</f>
        <v>41613</v>
      </c>
      <c r="D5" s="37">
        <f>SUM(D6:D9)</f>
        <v>36891</v>
      </c>
      <c r="E5" s="35"/>
    </row>
    <row r="6" spans="1:5" s="33" customFormat="1" ht="18" customHeight="1">
      <c r="A6" s="38">
        <v>50101</v>
      </c>
      <c r="B6" s="38" t="s">
        <v>355</v>
      </c>
      <c r="C6" s="39">
        <v>25113</v>
      </c>
      <c r="D6" s="39">
        <v>24674</v>
      </c>
      <c r="E6" s="35"/>
    </row>
    <row r="7" spans="1:5" s="33" customFormat="1" ht="18" customHeight="1">
      <c r="A7" s="38">
        <v>50102</v>
      </c>
      <c r="B7" s="38" t="s">
        <v>356</v>
      </c>
      <c r="C7" s="39">
        <v>8090</v>
      </c>
      <c r="D7" s="39">
        <v>7562</v>
      </c>
      <c r="E7" s="35"/>
    </row>
    <row r="8" spans="1:5" s="33" customFormat="1" ht="18" customHeight="1">
      <c r="A8" s="38">
        <v>50103</v>
      </c>
      <c r="B8" s="38" t="s">
        <v>357</v>
      </c>
      <c r="C8" s="39">
        <v>2877</v>
      </c>
      <c r="D8" s="39">
        <v>2874</v>
      </c>
      <c r="E8" s="35"/>
    </row>
    <row r="9" spans="1:5" s="33" customFormat="1" ht="18" customHeight="1">
      <c r="A9" s="38">
        <v>50199</v>
      </c>
      <c r="B9" s="38" t="s">
        <v>358</v>
      </c>
      <c r="C9" s="39">
        <v>5533</v>
      </c>
      <c r="D9" s="39">
        <v>1781</v>
      </c>
      <c r="E9" s="35"/>
    </row>
    <row r="10" spans="1:5" s="33" customFormat="1" ht="18" customHeight="1">
      <c r="A10" s="36">
        <v>502</v>
      </c>
      <c r="B10" s="36" t="s">
        <v>359</v>
      </c>
      <c r="C10" s="40">
        <f>SUM(C11:C20)</f>
        <v>25413</v>
      </c>
      <c r="D10" s="40">
        <f>SUM(D11:D20)</f>
        <v>6199</v>
      </c>
      <c r="E10" s="35"/>
    </row>
    <row r="11" spans="1:5" s="33" customFormat="1" ht="18" customHeight="1">
      <c r="A11" s="38">
        <v>50201</v>
      </c>
      <c r="B11" s="38" t="s">
        <v>360</v>
      </c>
      <c r="C11" s="39">
        <v>8177</v>
      </c>
      <c r="D11" s="39">
        <v>4256</v>
      </c>
      <c r="E11" s="35"/>
    </row>
    <row r="12" spans="1:5" s="33" customFormat="1" ht="18" customHeight="1">
      <c r="A12" s="38">
        <v>50202</v>
      </c>
      <c r="B12" s="38" t="s">
        <v>361</v>
      </c>
      <c r="C12" s="39">
        <v>215</v>
      </c>
      <c r="D12" s="39">
        <v>12</v>
      </c>
      <c r="E12" s="35"/>
    </row>
    <row r="13" spans="1:5" s="33" customFormat="1" ht="18" customHeight="1">
      <c r="A13" s="38">
        <v>50203</v>
      </c>
      <c r="B13" s="38" t="s">
        <v>362</v>
      </c>
      <c r="C13" s="39">
        <v>546</v>
      </c>
      <c r="D13" s="39">
        <v>44</v>
      </c>
      <c r="E13" s="35"/>
    </row>
    <row r="14" spans="1:5" s="33" customFormat="1" ht="18" customHeight="1">
      <c r="A14" s="38">
        <v>50204</v>
      </c>
      <c r="B14" s="38" t="s">
        <v>363</v>
      </c>
      <c r="C14" s="39">
        <v>890</v>
      </c>
      <c r="D14" s="39"/>
      <c r="E14" s="35"/>
    </row>
    <row r="15" spans="1:5" s="33" customFormat="1" ht="18" customHeight="1">
      <c r="A15" s="38">
        <v>50205</v>
      </c>
      <c r="B15" s="38" t="s">
        <v>364</v>
      </c>
      <c r="C15" s="39">
        <v>6540</v>
      </c>
      <c r="D15" s="39">
        <v>206</v>
      </c>
      <c r="E15" s="35"/>
    </row>
    <row r="16" spans="1:5" s="33" customFormat="1" ht="18" customHeight="1">
      <c r="A16" s="38">
        <v>50206</v>
      </c>
      <c r="B16" s="38" t="s">
        <v>365</v>
      </c>
      <c r="C16" s="39">
        <v>128</v>
      </c>
      <c r="D16" s="39">
        <v>51</v>
      </c>
      <c r="E16" s="35"/>
    </row>
    <row r="17" spans="1:5" s="33" customFormat="1" ht="18" customHeight="1">
      <c r="A17" s="38">
        <v>50207</v>
      </c>
      <c r="B17" s="38" t="s">
        <v>366</v>
      </c>
      <c r="C17" s="39">
        <v>21</v>
      </c>
      <c r="D17" s="39"/>
      <c r="E17" s="35"/>
    </row>
    <row r="18" spans="1:5" s="33" customFormat="1" ht="18" customHeight="1">
      <c r="A18" s="38">
        <v>50208</v>
      </c>
      <c r="B18" s="38" t="s">
        <v>367</v>
      </c>
      <c r="C18" s="39">
        <v>406</v>
      </c>
      <c r="D18" s="39">
        <v>356</v>
      </c>
      <c r="E18" s="35"/>
    </row>
    <row r="19" spans="1:5" s="33" customFormat="1" ht="18" customHeight="1">
      <c r="A19" s="38">
        <v>50209</v>
      </c>
      <c r="B19" s="38" t="s">
        <v>368</v>
      </c>
      <c r="C19" s="39">
        <v>391</v>
      </c>
      <c r="D19" s="39">
        <v>30</v>
      </c>
      <c r="E19" s="35"/>
    </row>
    <row r="20" spans="1:5" s="33" customFormat="1" ht="18" customHeight="1">
      <c r="A20" s="38">
        <v>50299</v>
      </c>
      <c r="B20" s="38" t="s">
        <v>369</v>
      </c>
      <c r="C20" s="39">
        <v>8099</v>
      </c>
      <c r="D20" s="39">
        <v>1244</v>
      </c>
      <c r="E20" s="35"/>
    </row>
    <row r="21" spans="1:5" s="33" customFormat="1" ht="18" customHeight="1">
      <c r="A21" s="36">
        <v>503</v>
      </c>
      <c r="B21" s="36" t="s">
        <v>370</v>
      </c>
      <c r="C21" s="37">
        <f>SUM(C22:C28)</f>
        <v>70542</v>
      </c>
      <c r="D21" s="37">
        <f>SUM(D22:D28)</f>
        <v>0</v>
      </c>
      <c r="E21" s="35"/>
    </row>
    <row r="22" spans="1:5" s="33" customFormat="1" ht="18" customHeight="1">
      <c r="A22" s="38">
        <v>50301</v>
      </c>
      <c r="B22" s="38" t="s">
        <v>371</v>
      </c>
      <c r="C22" s="39">
        <v>424</v>
      </c>
      <c r="D22" s="39"/>
      <c r="E22" s="35"/>
    </row>
    <row r="23" spans="1:5" s="33" customFormat="1" ht="18" customHeight="1">
      <c r="A23" s="38">
        <v>50302</v>
      </c>
      <c r="B23" s="38" t="s">
        <v>372</v>
      </c>
      <c r="C23" s="39">
        <v>34850</v>
      </c>
      <c r="D23" s="39"/>
      <c r="E23" s="35"/>
    </row>
    <row r="24" spans="1:5" s="33" customFormat="1" ht="18" customHeight="1">
      <c r="A24" s="38">
        <v>50303</v>
      </c>
      <c r="B24" s="38" t="s">
        <v>373</v>
      </c>
      <c r="C24" s="39">
        <v>415</v>
      </c>
      <c r="D24" s="39"/>
      <c r="E24" s="35"/>
    </row>
    <row r="25" spans="1:5" s="33" customFormat="1" ht="18" customHeight="1">
      <c r="A25" s="38">
        <v>50305</v>
      </c>
      <c r="B25" s="38" t="s">
        <v>374</v>
      </c>
      <c r="C25" s="39">
        <v>4294</v>
      </c>
      <c r="D25" s="39"/>
      <c r="E25" s="35"/>
    </row>
    <row r="26" spans="1:5" s="33" customFormat="1" ht="18" customHeight="1">
      <c r="A26" s="38">
        <v>50306</v>
      </c>
      <c r="B26" s="38" t="s">
        <v>375</v>
      </c>
      <c r="C26" s="39">
        <v>2978</v>
      </c>
      <c r="D26" s="39"/>
      <c r="E26" s="35"/>
    </row>
    <row r="27" spans="1:5" s="33" customFormat="1" ht="18" customHeight="1">
      <c r="A27" s="38">
        <v>50307</v>
      </c>
      <c r="B27" s="38" t="s">
        <v>376</v>
      </c>
      <c r="C27" s="39">
        <v>476</v>
      </c>
      <c r="D27" s="39"/>
      <c r="E27" s="35"/>
    </row>
    <row r="28" spans="1:5" s="33" customFormat="1" ht="18" customHeight="1">
      <c r="A28" s="38">
        <v>50399</v>
      </c>
      <c r="B28" s="38" t="s">
        <v>377</v>
      </c>
      <c r="C28" s="39">
        <v>27105</v>
      </c>
      <c r="D28" s="39"/>
      <c r="E28" s="35"/>
    </row>
    <row r="29" spans="1:5" s="33" customFormat="1" ht="18" customHeight="1">
      <c r="A29" s="36">
        <v>504</v>
      </c>
      <c r="B29" s="36" t="s">
        <v>378</v>
      </c>
      <c r="C29" s="37">
        <f>SUM(C30:C35)</f>
        <v>9239</v>
      </c>
      <c r="D29" s="37">
        <f>SUM(D30:D35)</f>
        <v>0</v>
      </c>
      <c r="E29" s="35"/>
    </row>
    <row r="30" spans="1:5" s="33" customFormat="1" ht="18" customHeight="1">
      <c r="A30" s="38">
        <v>50401</v>
      </c>
      <c r="B30" s="38" t="s">
        <v>371</v>
      </c>
      <c r="C30" s="39">
        <v>3749</v>
      </c>
      <c r="D30" s="39"/>
      <c r="E30" s="35"/>
    </row>
    <row r="31" spans="1:5" s="33" customFormat="1" ht="18" customHeight="1">
      <c r="A31" s="38">
        <v>50402</v>
      </c>
      <c r="B31" s="38" t="s">
        <v>372</v>
      </c>
      <c r="C31" s="39">
        <v>4939</v>
      </c>
      <c r="D31" s="39"/>
      <c r="E31" s="35"/>
    </row>
    <row r="32" spans="1:5" s="33" customFormat="1" ht="18" customHeight="1">
      <c r="A32" s="38">
        <v>50403</v>
      </c>
      <c r="B32" s="38" t="s">
        <v>373</v>
      </c>
      <c r="C32" s="39">
        <v>3</v>
      </c>
      <c r="D32" s="39"/>
      <c r="E32" s="35"/>
    </row>
    <row r="33" spans="1:5" s="33" customFormat="1" ht="18" customHeight="1">
      <c r="A33" s="38">
        <v>50404</v>
      </c>
      <c r="B33" s="38" t="s">
        <v>375</v>
      </c>
      <c r="C33" s="39">
        <v>37</v>
      </c>
      <c r="D33" s="39"/>
      <c r="E33" s="35"/>
    </row>
    <row r="34" spans="1:5" s="33" customFormat="1" ht="18" customHeight="1">
      <c r="A34" s="38">
        <v>50405</v>
      </c>
      <c r="B34" s="38" t="s">
        <v>376</v>
      </c>
      <c r="C34" s="39">
        <v>29</v>
      </c>
      <c r="D34" s="39"/>
      <c r="E34" s="35"/>
    </row>
    <row r="35" spans="1:5" s="33" customFormat="1" ht="18" customHeight="1">
      <c r="A35" s="38">
        <v>50499</v>
      </c>
      <c r="B35" s="38" t="s">
        <v>377</v>
      </c>
      <c r="C35" s="39">
        <v>482</v>
      </c>
      <c r="D35" s="39"/>
      <c r="E35" s="35"/>
    </row>
    <row r="36" spans="1:5" s="33" customFormat="1" ht="18" customHeight="1">
      <c r="A36" s="36">
        <v>505</v>
      </c>
      <c r="B36" s="36" t="s">
        <v>379</v>
      </c>
      <c r="C36" s="37">
        <f>SUM(C37:C39)</f>
        <v>75960</v>
      </c>
      <c r="D36" s="37">
        <f>SUM(D37:D39)</f>
        <v>61598</v>
      </c>
      <c r="E36" s="35"/>
    </row>
    <row r="37" spans="1:5" s="33" customFormat="1" ht="18" customHeight="1">
      <c r="A37" s="38">
        <v>50501</v>
      </c>
      <c r="B37" s="38" t="s">
        <v>380</v>
      </c>
      <c r="C37" s="39">
        <v>62501</v>
      </c>
      <c r="D37" s="39">
        <v>58491</v>
      </c>
      <c r="E37" s="35"/>
    </row>
    <row r="38" spans="1:5" s="33" customFormat="1" ht="18" customHeight="1">
      <c r="A38" s="38">
        <v>50502</v>
      </c>
      <c r="B38" s="38" t="s">
        <v>381</v>
      </c>
      <c r="C38" s="39">
        <v>13459</v>
      </c>
      <c r="D38" s="39">
        <v>3107</v>
      </c>
      <c r="E38" s="35"/>
    </row>
    <row r="39" spans="1:5" s="33" customFormat="1" ht="18" customHeight="1">
      <c r="A39" s="38">
        <v>50599</v>
      </c>
      <c r="B39" s="38" t="s">
        <v>382</v>
      </c>
      <c r="C39" s="39"/>
      <c r="D39" s="39"/>
      <c r="E39" s="35"/>
    </row>
    <row r="40" spans="1:5" s="33" customFormat="1" ht="18" customHeight="1">
      <c r="A40" s="36">
        <v>506</v>
      </c>
      <c r="B40" s="36" t="s">
        <v>383</v>
      </c>
      <c r="C40" s="37">
        <f>SUM(C41:C42)</f>
        <v>11005</v>
      </c>
      <c r="D40" s="37"/>
      <c r="E40" s="35"/>
    </row>
    <row r="41" spans="1:5" s="33" customFormat="1" ht="18" customHeight="1">
      <c r="A41" s="38">
        <v>50601</v>
      </c>
      <c r="B41" s="38" t="s">
        <v>384</v>
      </c>
      <c r="C41" s="39">
        <v>10273</v>
      </c>
      <c r="D41" s="39"/>
      <c r="E41" s="35"/>
    </row>
    <row r="42" spans="1:5" s="33" customFormat="1" ht="18" customHeight="1">
      <c r="A42" s="38">
        <v>50602</v>
      </c>
      <c r="B42" s="38" t="s">
        <v>385</v>
      </c>
      <c r="C42" s="39">
        <v>732</v>
      </c>
      <c r="D42" s="39"/>
      <c r="E42" s="35"/>
    </row>
    <row r="43" spans="1:5" s="33" customFormat="1" ht="18" customHeight="1">
      <c r="A43" s="36">
        <v>507</v>
      </c>
      <c r="B43" s="36" t="s">
        <v>386</v>
      </c>
      <c r="C43" s="37">
        <f>SUM(C44:C46)</f>
        <v>4099</v>
      </c>
      <c r="D43" s="37"/>
      <c r="E43" s="35"/>
    </row>
    <row r="44" spans="1:5" s="33" customFormat="1" ht="18" customHeight="1">
      <c r="A44" s="38">
        <v>50701</v>
      </c>
      <c r="B44" s="38" t="s">
        <v>387</v>
      </c>
      <c r="C44" s="39">
        <v>350</v>
      </c>
      <c r="D44" s="39"/>
      <c r="E44" s="35"/>
    </row>
    <row r="45" spans="1:5" s="33" customFormat="1" ht="18" customHeight="1">
      <c r="A45" s="38">
        <v>50702</v>
      </c>
      <c r="B45" s="38" t="s">
        <v>388</v>
      </c>
      <c r="C45" s="39">
        <v>683</v>
      </c>
      <c r="D45" s="39"/>
      <c r="E45" s="35"/>
    </row>
    <row r="46" spans="1:5" s="33" customFormat="1" ht="18" customHeight="1">
      <c r="A46" s="38">
        <v>50799</v>
      </c>
      <c r="B46" s="38" t="s">
        <v>389</v>
      </c>
      <c r="C46" s="39">
        <v>3066</v>
      </c>
      <c r="D46" s="39"/>
      <c r="E46" s="35"/>
    </row>
    <row r="47" spans="1:5" s="33" customFormat="1" ht="18" customHeight="1">
      <c r="A47" s="36">
        <v>508</v>
      </c>
      <c r="B47" s="36" t="s">
        <v>390</v>
      </c>
      <c r="C47" s="37">
        <f>SUM(C48:C49)</f>
        <v>0</v>
      </c>
      <c r="D47" s="37"/>
      <c r="E47" s="35"/>
    </row>
    <row r="48" spans="1:5" s="33" customFormat="1" ht="18" customHeight="1">
      <c r="A48" s="38">
        <v>50801</v>
      </c>
      <c r="B48" s="38" t="s">
        <v>391</v>
      </c>
      <c r="C48" s="39"/>
      <c r="D48" s="39"/>
      <c r="E48" s="35"/>
    </row>
    <row r="49" spans="1:5" s="33" customFormat="1" ht="18" customHeight="1">
      <c r="A49" s="38">
        <v>50802</v>
      </c>
      <c r="B49" s="38" t="s">
        <v>392</v>
      </c>
      <c r="C49" s="39"/>
      <c r="D49" s="39"/>
      <c r="E49" s="35"/>
    </row>
    <row r="50" spans="1:5" s="33" customFormat="1" ht="18" customHeight="1">
      <c r="A50" s="36">
        <v>509</v>
      </c>
      <c r="B50" s="36" t="s">
        <v>393</v>
      </c>
      <c r="C50" s="37">
        <f>SUM(C51:C55)</f>
        <v>40833</v>
      </c>
      <c r="D50" s="37">
        <f>SUM(D51:D55)</f>
        <v>9445</v>
      </c>
      <c r="E50" s="35"/>
    </row>
    <row r="51" spans="1:5" s="33" customFormat="1" ht="18" customHeight="1">
      <c r="A51" s="38">
        <v>50901</v>
      </c>
      <c r="B51" s="38" t="s">
        <v>394</v>
      </c>
      <c r="C51" s="39">
        <v>16067</v>
      </c>
      <c r="D51" s="39">
        <v>5011</v>
      </c>
      <c r="E51" s="35"/>
    </row>
    <row r="52" spans="1:5" s="33" customFormat="1" ht="18" customHeight="1">
      <c r="A52" s="38">
        <v>50902</v>
      </c>
      <c r="B52" s="38" t="s">
        <v>395</v>
      </c>
      <c r="C52" s="39">
        <v>1521</v>
      </c>
      <c r="D52" s="39">
        <v>8</v>
      </c>
      <c r="E52" s="35"/>
    </row>
    <row r="53" spans="1:5" s="33" customFormat="1" ht="18" customHeight="1">
      <c r="A53" s="38">
        <v>50903</v>
      </c>
      <c r="B53" s="38" t="s">
        <v>396</v>
      </c>
      <c r="C53" s="39">
        <v>13010</v>
      </c>
      <c r="D53" s="39"/>
      <c r="E53" s="35"/>
    </row>
    <row r="54" spans="1:5" s="33" customFormat="1" ht="18" customHeight="1">
      <c r="A54" s="38">
        <v>50905</v>
      </c>
      <c r="B54" s="38" t="s">
        <v>397</v>
      </c>
      <c r="C54" s="39">
        <v>1597</v>
      </c>
      <c r="D54" s="39">
        <v>1576</v>
      </c>
      <c r="E54" s="35"/>
    </row>
    <row r="55" spans="1:5" s="33" customFormat="1" ht="18" customHeight="1">
      <c r="A55" s="38">
        <v>50999</v>
      </c>
      <c r="B55" s="38" t="s">
        <v>398</v>
      </c>
      <c r="C55" s="39">
        <v>8638</v>
      </c>
      <c r="D55" s="39">
        <v>2850</v>
      </c>
      <c r="E55" s="35"/>
    </row>
    <row r="56" spans="1:5" s="33" customFormat="1" ht="18" customHeight="1">
      <c r="A56" s="36">
        <v>510</v>
      </c>
      <c r="B56" s="36" t="s">
        <v>399</v>
      </c>
      <c r="C56" s="37">
        <f>SUM(C57)</f>
        <v>29626</v>
      </c>
      <c r="D56" s="37">
        <f>SUM(D57)</f>
        <v>0</v>
      </c>
      <c r="E56" s="35"/>
    </row>
    <row r="57" spans="1:5" s="33" customFormat="1" ht="18" customHeight="1">
      <c r="A57" s="38">
        <v>51002</v>
      </c>
      <c r="B57" s="38" t="s">
        <v>400</v>
      </c>
      <c r="C57" s="39">
        <v>29626</v>
      </c>
      <c r="D57" s="39"/>
      <c r="E57" s="35"/>
    </row>
    <row r="58" spans="1:5" s="33" customFormat="1" ht="18" customHeight="1">
      <c r="A58" s="36">
        <v>511</v>
      </c>
      <c r="B58" s="36" t="s">
        <v>401</v>
      </c>
      <c r="C58" s="37">
        <f>SUM(C59:C62)</f>
        <v>3310</v>
      </c>
      <c r="D58" s="37">
        <f>SUM(D59:D62)</f>
        <v>0</v>
      </c>
      <c r="E58" s="35"/>
    </row>
    <row r="59" spans="1:5" s="33" customFormat="1" ht="18" customHeight="1">
      <c r="A59" s="38">
        <v>51101</v>
      </c>
      <c r="B59" s="38" t="s">
        <v>402</v>
      </c>
      <c r="C59" s="39">
        <v>3299</v>
      </c>
      <c r="D59" s="39"/>
      <c r="E59" s="35"/>
    </row>
    <row r="60" spans="1:5" s="33" customFormat="1" ht="18" customHeight="1">
      <c r="A60" s="38">
        <v>51102</v>
      </c>
      <c r="B60" s="38" t="s">
        <v>403</v>
      </c>
      <c r="C60" s="39">
        <v>0</v>
      </c>
      <c r="D60" s="39"/>
      <c r="E60" s="35"/>
    </row>
    <row r="61" spans="1:5" s="33" customFormat="1" ht="18" customHeight="1">
      <c r="A61" s="38">
        <v>51103</v>
      </c>
      <c r="B61" s="38" t="s">
        <v>404</v>
      </c>
      <c r="C61" s="39">
        <v>11</v>
      </c>
      <c r="D61" s="39"/>
      <c r="E61" s="35"/>
    </row>
    <row r="62" spans="1:5" s="33" customFormat="1" ht="18" customHeight="1">
      <c r="A62" s="38">
        <v>51104</v>
      </c>
      <c r="B62" s="38" t="s">
        <v>405</v>
      </c>
      <c r="C62" s="39">
        <v>0</v>
      </c>
      <c r="D62" s="39"/>
      <c r="E62" s="35"/>
    </row>
    <row r="63" spans="1:5" s="33" customFormat="1" ht="18" customHeight="1">
      <c r="A63" s="36">
        <v>599</v>
      </c>
      <c r="B63" s="36" t="s">
        <v>406</v>
      </c>
      <c r="C63" s="37">
        <f>SUM(C64:C67)</f>
        <v>-5810</v>
      </c>
      <c r="D63" s="37">
        <f>SUM(D64:D67)</f>
        <v>0</v>
      </c>
      <c r="E63" s="35"/>
    </row>
    <row r="64" spans="1:5" s="33" customFormat="1" ht="18" customHeight="1">
      <c r="A64" s="38">
        <v>59906</v>
      </c>
      <c r="B64" s="38" t="s">
        <v>407</v>
      </c>
      <c r="C64" s="39">
        <v>0</v>
      </c>
      <c r="D64" s="39"/>
      <c r="E64" s="35"/>
    </row>
    <row r="65" spans="1:5" s="33" customFormat="1" ht="18" customHeight="1">
      <c r="A65" s="38">
        <v>59907</v>
      </c>
      <c r="B65" s="38" t="s">
        <v>408</v>
      </c>
      <c r="C65" s="39">
        <v>0</v>
      </c>
      <c r="D65" s="39"/>
      <c r="E65" s="35"/>
    </row>
    <row r="66" spans="1:5" s="33" customFormat="1" ht="18" customHeight="1">
      <c r="A66" s="38">
        <v>59908</v>
      </c>
      <c r="B66" s="38" t="s">
        <v>409</v>
      </c>
      <c r="C66" s="41">
        <v>0</v>
      </c>
      <c r="D66" s="39"/>
      <c r="E66" s="35"/>
    </row>
    <row r="67" spans="1:5" s="33" customFormat="1" ht="18" customHeight="1">
      <c r="A67" s="38">
        <v>59999</v>
      </c>
      <c r="B67" s="42" t="s">
        <v>326</v>
      </c>
      <c r="C67" s="39">
        <v>-5810</v>
      </c>
      <c r="D67" s="39"/>
      <c r="E67" s="35"/>
    </row>
    <row r="68" spans="1:5" s="33" customFormat="1" ht="18" customHeight="1">
      <c r="A68" s="43"/>
      <c r="B68" s="17" t="s">
        <v>181</v>
      </c>
      <c r="C68" s="37">
        <f>SUM(C5,C10,C21,C29,C36,C40,C43,C47,C50,C56,C58,C63)</f>
        <v>305830</v>
      </c>
      <c r="D68" s="37">
        <f>SUM(D5,D10,D21,D29,D36,D40,D43,D47,D50,D56,D58,D63)</f>
        <v>114133</v>
      </c>
      <c r="E68" s="35"/>
    </row>
    <row r="72" ht="15" customHeight="1">
      <c r="D72" s="44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 horizontalCentered="1"/>
  <pageMargins left="0.7480314960629921" right="0.7480314960629921" top="0.5905511811023623" bottom="0.5905511811023623" header="0.5118110236220472" footer="0.31496062992125984"/>
  <pageSetup horizontalDpi="600" verticalDpi="600" orientation="portrait" paperSize="9" scale="9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314"/>
  <sheetViews>
    <sheetView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40.625" style="18" customWidth="1"/>
    <col min="2" max="3" width="11.375" style="18" customWidth="1"/>
    <col min="4" max="4" width="11.875" style="18" customWidth="1"/>
    <col min="5" max="5" width="34.75390625" style="18" customWidth="1"/>
    <col min="6" max="7" width="10.125" style="18" customWidth="1"/>
    <col min="8" max="9" width="9.00390625" style="18" customWidth="1"/>
    <col min="10" max="16384" width="9.00390625" style="18" customWidth="1"/>
  </cols>
  <sheetData>
    <row r="1" spans="1:8" s="59" customFormat="1" ht="26.25" customHeight="1">
      <c r="A1" s="207" t="s">
        <v>1505</v>
      </c>
      <c r="B1" s="207"/>
      <c r="C1" s="207"/>
      <c r="D1" s="207"/>
      <c r="E1" s="207"/>
      <c r="F1" s="207"/>
      <c r="G1" s="207"/>
      <c r="H1" s="207"/>
    </row>
    <row r="2" spans="6:8" s="49" customFormat="1" ht="16.5" customHeight="1">
      <c r="F2" s="61"/>
      <c r="G2" s="206" t="s">
        <v>1364</v>
      </c>
      <c r="H2" s="206"/>
    </row>
    <row r="3" spans="1:8" s="60" customFormat="1" ht="52.5" customHeight="1">
      <c r="A3" s="22" t="s">
        <v>0</v>
      </c>
      <c r="B3" s="22" t="s">
        <v>1</v>
      </c>
      <c r="C3" s="22" t="s">
        <v>2</v>
      </c>
      <c r="D3" s="22" t="s">
        <v>3</v>
      </c>
      <c r="E3" s="22" t="s">
        <v>0</v>
      </c>
      <c r="F3" s="22" t="s">
        <v>1</v>
      </c>
      <c r="G3" s="22" t="s">
        <v>2</v>
      </c>
      <c r="H3" s="22" t="s">
        <v>3</v>
      </c>
    </row>
    <row r="4" spans="1:8" s="54" customFormat="1" ht="18" customHeight="1">
      <c r="A4" s="62" t="s">
        <v>1506</v>
      </c>
      <c r="B4" s="65">
        <f>SUM(B5,B12,B39)</f>
        <v>187867</v>
      </c>
      <c r="C4" s="65">
        <f>SUM(C5,C12,C39)</f>
        <v>185652</v>
      </c>
      <c r="D4" s="63">
        <f aca="true" t="shared" si="0" ref="D4:D67">(C4-B4)/B4*100</f>
        <v>-1.179025587250555</v>
      </c>
      <c r="E4" s="62" t="s">
        <v>1512</v>
      </c>
      <c r="F4" s="10">
        <f>SUM(F5:F6)</f>
        <v>398</v>
      </c>
      <c r="G4" s="10">
        <f>SUM(G5:G6)</f>
        <v>4672</v>
      </c>
      <c r="H4" s="64">
        <f>(G4-F4)/F4*100</f>
        <v>1073.8693467336682</v>
      </c>
    </row>
    <row r="5" spans="1:8" s="54" customFormat="1" ht="18" customHeight="1">
      <c r="A5" s="62" t="s">
        <v>8</v>
      </c>
      <c r="B5" s="66">
        <f>SUM(B6:B11)</f>
        <v>9229</v>
      </c>
      <c r="C5" s="66">
        <f>SUM(C6:C11)</f>
        <v>9264</v>
      </c>
      <c r="D5" s="63">
        <f t="shared" si="0"/>
        <v>0.37923935420955684</v>
      </c>
      <c r="E5" s="62" t="s">
        <v>1520</v>
      </c>
      <c r="F5" s="10"/>
      <c r="G5" s="10">
        <v>169</v>
      </c>
      <c r="H5" s="64"/>
    </row>
    <row r="6" spans="1:8" s="54" customFormat="1" ht="18" customHeight="1">
      <c r="A6" s="15" t="s">
        <v>10</v>
      </c>
      <c r="B6" s="25">
        <v>1432</v>
      </c>
      <c r="C6" s="25">
        <v>1432</v>
      </c>
      <c r="D6" s="63">
        <f t="shared" si="0"/>
        <v>0</v>
      </c>
      <c r="E6" s="62" t="s">
        <v>1521</v>
      </c>
      <c r="F6" s="10">
        <v>398</v>
      </c>
      <c r="G6" s="10">
        <v>4503</v>
      </c>
      <c r="H6" s="64">
        <f>(G6-F6)/F6*100</f>
        <v>1031.4070351758794</v>
      </c>
    </row>
    <row r="7" spans="1:8" s="54" customFormat="1" ht="18" customHeight="1">
      <c r="A7" s="15" t="s">
        <v>11</v>
      </c>
      <c r="B7" s="25">
        <v>586</v>
      </c>
      <c r="C7" s="25">
        <v>586</v>
      </c>
      <c r="D7" s="63">
        <f t="shared" si="0"/>
        <v>0</v>
      </c>
      <c r="E7" s="67" t="s">
        <v>1513</v>
      </c>
      <c r="G7" s="10"/>
      <c r="H7" s="64"/>
    </row>
    <row r="8" spans="1:8" s="54" customFormat="1" ht="18" customHeight="1">
      <c r="A8" s="15" t="s">
        <v>13</v>
      </c>
      <c r="B8" s="25">
        <v>5742</v>
      </c>
      <c r="C8" s="25">
        <v>5742</v>
      </c>
      <c r="D8" s="63">
        <f t="shared" si="0"/>
        <v>0</v>
      </c>
      <c r="E8" s="62" t="s">
        <v>1522</v>
      </c>
      <c r="F8" s="10"/>
      <c r="G8" s="10"/>
      <c r="H8" s="64"/>
    </row>
    <row r="9" spans="1:8" s="54" customFormat="1" ht="18" customHeight="1">
      <c r="A9" s="15" t="s">
        <v>14</v>
      </c>
      <c r="B9" s="25">
        <v>36</v>
      </c>
      <c r="C9" s="25">
        <v>36</v>
      </c>
      <c r="D9" s="63">
        <f t="shared" si="0"/>
        <v>0</v>
      </c>
      <c r="E9" s="62" t="s">
        <v>1523</v>
      </c>
      <c r="F9" s="10"/>
      <c r="G9" s="10"/>
      <c r="H9" s="64"/>
    </row>
    <row r="10" spans="1:8" s="54" customFormat="1" ht="18" customHeight="1">
      <c r="A10" s="15" t="s">
        <v>15</v>
      </c>
      <c r="B10" s="25">
        <v>-101</v>
      </c>
      <c r="C10" s="25">
        <v>-66</v>
      </c>
      <c r="D10" s="63">
        <f t="shared" si="0"/>
        <v>-34.65346534653465</v>
      </c>
      <c r="E10" s="62" t="s">
        <v>1524</v>
      </c>
      <c r="F10" s="10"/>
      <c r="G10" s="10"/>
      <c r="H10" s="64"/>
    </row>
    <row r="11" spans="1:8" s="54" customFormat="1" ht="18" customHeight="1">
      <c r="A11" s="15" t="s">
        <v>447</v>
      </c>
      <c r="B11" s="25">
        <v>1534</v>
      </c>
      <c r="C11" s="25">
        <v>1534</v>
      </c>
      <c r="D11" s="63">
        <f t="shared" si="0"/>
        <v>0</v>
      </c>
      <c r="E11" s="42" t="s">
        <v>1525</v>
      </c>
      <c r="F11" s="10"/>
      <c r="G11" s="10"/>
      <c r="H11" s="64"/>
    </row>
    <row r="12" spans="1:8" s="54" customFormat="1" ht="18" customHeight="1">
      <c r="A12" s="62" t="s">
        <v>17</v>
      </c>
      <c r="B12" s="66">
        <f>SUM(B13:B38)</f>
        <v>102222</v>
      </c>
      <c r="C12" s="66">
        <f>SUM(C13:C38)</f>
        <v>135673</v>
      </c>
      <c r="D12" s="63">
        <f t="shared" si="0"/>
        <v>32.72387548668584</v>
      </c>
      <c r="E12" s="62" t="s">
        <v>1526</v>
      </c>
      <c r="F12" s="10"/>
      <c r="G12" s="10"/>
      <c r="H12" s="64"/>
    </row>
    <row r="13" spans="1:8" s="54" customFormat="1" ht="18" customHeight="1">
      <c r="A13" s="15" t="s">
        <v>19</v>
      </c>
      <c r="B13" s="25">
        <v>956</v>
      </c>
      <c r="C13" s="25">
        <v>956</v>
      </c>
      <c r="D13" s="63">
        <f t="shared" si="0"/>
        <v>0</v>
      </c>
      <c r="E13" s="62" t="s">
        <v>1527</v>
      </c>
      <c r="F13" s="10"/>
      <c r="G13" s="10"/>
      <c r="H13" s="64"/>
    </row>
    <row r="14" spans="1:8" s="54" customFormat="1" ht="18" customHeight="1">
      <c r="A14" s="15" t="s">
        <v>21</v>
      </c>
      <c r="B14" s="25">
        <v>30926</v>
      </c>
      <c r="C14" s="25">
        <v>32478</v>
      </c>
      <c r="D14" s="63">
        <f t="shared" si="0"/>
        <v>5.0184310935782195</v>
      </c>
      <c r="E14" s="62"/>
      <c r="F14" s="10"/>
      <c r="G14" s="10"/>
      <c r="H14" s="64"/>
    </row>
    <row r="15" spans="1:8" s="54" customFormat="1" ht="18" customHeight="1">
      <c r="A15" s="15" t="s">
        <v>23</v>
      </c>
      <c r="B15" s="25">
        <v>5466</v>
      </c>
      <c r="C15" s="25">
        <v>6578</v>
      </c>
      <c r="D15" s="63">
        <f t="shared" si="0"/>
        <v>20.343944383461398</v>
      </c>
      <c r="E15" s="62" t="s">
        <v>1528</v>
      </c>
      <c r="F15" s="10"/>
      <c r="G15" s="10"/>
      <c r="H15" s="64"/>
    </row>
    <row r="16" spans="1:8" s="54" customFormat="1" ht="18" customHeight="1">
      <c r="A16" s="15" t="s">
        <v>25</v>
      </c>
      <c r="B16" s="25">
        <v>2350</v>
      </c>
      <c r="C16" s="25">
        <v>8070</v>
      </c>
      <c r="D16" s="63">
        <f t="shared" si="0"/>
        <v>243.40425531914894</v>
      </c>
      <c r="E16" s="82"/>
      <c r="F16" s="10"/>
      <c r="G16" s="10"/>
      <c r="H16" s="64"/>
    </row>
    <row r="17" spans="1:8" s="54" customFormat="1" ht="18" customHeight="1">
      <c r="A17" s="15" t="s">
        <v>27</v>
      </c>
      <c r="B17" s="25">
        <v>1370</v>
      </c>
      <c r="C17" s="25">
        <v>500</v>
      </c>
      <c r="D17" s="63">
        <f t="shared" si="0"/>
        <v>-63.503649635036496</v>
      </c>
      <c r="E17" s="82"/>
      <c r="F17" s="10"/>
      <c r="G17" s="10"/>
      <c r="H17" s="64"/>
    </row>
    <row r="18" spans="1:8" s="54" customFormat="1" ht="18" customHeight="1">
      <c r="A18" s="15" t="s">
        <v>29</v>
      </c>
      <c r="B18" s="25">
        <v>1521</v>
      </c>
      <c r="C18" s="25">
        <v>57</v>
      </c>
      <c r="D18" s="63">
        <f t="shared" si="0"/>
        <v>-96.25246548323472</v>
      </c>
      <c r="E18" s="82"/>
      <c r="F18" s="10"/>
      <c r="G18" s="10"/>
      <c r="H18" s="64"/>
    </row>
    <row r="19" spans="1:8" s="54" customFormat="1" ht="18" customHeight="1">
      <c r="A19" s="15" t="s">
        <v>30</v>
      </c>
      <c r="B19" s="25">
        <v>6289</v>
      </c>
      <c r="C19" s="25"/>
      <c r="D19" s="63">
        <f t="shared" si="0"/>
        <v>-100</v>
      </c>
      <c r="E19" s="82"/>
      <c r="F19" s="10"/>
      <c r="G19" s="10"/>
      <c r="H19" s="64"/>
    </row>
    <row r="20" spans="1:8" s="54" customFormat="1" ht="18" customHeight="1">
      <c r="A20" s="15" t="s">
        <v>32</v>
      </c>
      <c r="B20" s="25">
        <v>7285</v>
      </c>
      <c r="C20" s="25">
        <v>7740</v>
      </c>
      <c r="D20" s="63">
        <f t="shared" si="0"/>
        <v>6.2457103637611535</v>
      </c>
      <c r="E20" s="62"/>
      <c r="F20" s="10"/>
      <c r="G20" s="10"/>
      <c r="H20" s="64"/>
    </row>
    <row r="21" spans="1:8" s="54" customFormat="1" ht="18" customHeight="1">
      <c r="A21" s="15" t="s">
        <v>33</v>
      </c>
      <c r="B21" s="25">
        <v>15683</v>
      </c>
      <c r="C21" s="25"/>
      <c r="D21" s="63">
        <f t="shared" si="0"/>
        <v>-100</v>
      </c>
      <c r="E21" s="62"/>
      <c r="F21" s="10"/>
      <c r="G21" s="10"/>
      <c r="H21" s="64"/>
    </row>
    <row r="22" spans="1:8" s="54" customFormat="1" ht="18" customHeight="1">
      <c r="A22" s="15" t="s">
        <v>34</v>
      </c>
      <c r="B22" s="25">
        <v>3026</v>
      </c>
      <c r="C22" s="25">
        <v>314</v>
      </c>
      <c r="D22" s="63">
        <f t="shared" si="0"/>
        <v>-89.62326503635161</v>
      </c>
      <c r="E22" s="62"/>
      <c r="F22" s="10"/>
      <c r="G22" s="10"/>
      <c r="H22" s="64"/>
    </row>
    <row r="23" spans="1:8" s="54" customFormat="1" ht="18" customHeight="1">
      <c r="A23" s="15" t="s">
        <v>35</v>
      </c>
      <c r="B23" s="25"/>
      <c r="C23" s="25">
        <v>350</v>
      </c>
      <c r="D23" s="63"/>
      <c r="E23" s="62"/>
      <c r="F23" s="10"/>
      <c r="G23" s="10"/>
      <c r="H23" s="64"/>
    </row>
    <row r="24" spans="1:8" s="54" customFormat="1" ht="18" customHeight="1">
      <c r="A24" s="15" t="s">
        <v>36</v>
      </c>
      <c r="B24" s="25">
        <v>16211</v>
      </c>
      <c r="C24" s="25">
        <v>16726</v>
      </c>
      <c r="D24" s="63">
        <f t="shared" si="0"/>
        <v>3.176855221763</v>
      </c>
      <c r="E24" s="62"/>
      <c r="F24" s="10"/>
      <c r="G24" s="10"/>
      <c r="H24" s="64"/>
    </row>
    <row r="25" spans="1:8" s="54" customFormat="1" ht="18" customHeight="1">
      <c r="A25" s="15" t="s">
        <v>37</v>
      </c>
      <c r="B25" s="25">
        <v>635</v>
      </c>
      <c r="C25" s="25">
        <v>635</v>
      </c>
      <c r="D25" s="63">
        <f t="shared" si="0"/>
        <v>0</v>
      </c>
      <c r="E25" s="62"/>
      <c r="F25" s="10"/>
      <c r="G25" s="10"/>
      <c r="H25" s="64"/>
    </row>
    <row r="26" spans="1:8" s="54" customFormat="1" ht="18" customHeight="1">
      <c r="A26" s="15" t="s">
        <v>38</v>
      </c>
      <c r="B26" s="25">
        <v>2938</v>
      </c>
      <c r="C26" s="25">
        <v>3041</v>
      </c>
      <c r="D26" s="63">
        <f t="shared" si="0"/>
        <v>3.505786249149081</v>
      </c>
      <c r="E26" s="62"/>
      <c r="F26" s="10"/>
      <c r="G26" s="10"/>
      <c r="H26" s="64"/>
    </row>
    <row r="27" spans="1:8" s="54" customFormat="1" ht="18" customHeight="1">
      <c r="A27" s="15" t="s">
        <v>39</v>
      </c>
      <c r="B27" s="25">
        <v>4329</v>
      </c>
      <c r="C27" s="25">
        <v>8666</v>
      </c>
      <c r="D27" s="63">
        <f t="shared" si="0"/>
        <v>100.18480018480018</v>
      </c>
      <c r="E27" s="62"/>
      <c r="F27" s="10"/>
      <c r="G27" s="10"/>
      <c r="H27" s="64"/>
    </row>
    <row r="28" spans="1:8" s="54" customFormat="1" ht="18" customHeight="1">
      <c r="A28" s="77" t="s">
        <v>448</v>
      </c>
      <c r="B28" s="25"/>
      <c r="C28" s="25">
        <v>2148</v>
      </c>
      <c r="D28" s="63"/>
      <c r="E28" s="62"/>
      <c r="F28" s="10"/>
      <c r="G28" s="10"/>
      <c r="H28" s="64"/>
    </row>
    <row r="29" spans="1:8" s="54" customFormat="1" ht="18" customHeight="1">
      <c r="A29" s="77" t="s">
        <v>449</v>
      </c>
      <c r="B29" s="25"/>
      <c r="C29" s="25">
        <v>7841</v>
      </c>
      <c r="D29" s="63"/>
      <c r="E29" s="62"/>
      <c r="F29" s="10"/>
      <c r="G29" s="10"/>
      <c r="H29" s="64"/>
    </row>
    <row r="30" spans="1:8" s="54" customFormat="1" ht="18" customHeight="1">
      <c r="A30" s="78" t="s">
        <v>450</v>
      </c>
      <c r="B30" s="25"/>
      <c r="C30" s="25">
        <v>282</v>
      </c>
      <c r="D30" s="63"/>
      <c r="E30" s="62"/>
      <c r="F30" s="10"/>
      <c r="G30" s="10"/>
      <c r="H30" s="64"/>
    </row>
    <row r="31" spans="1:8" s="54" customFormat="1" ht="18" customHeight="1">
      <c r="A31" s="78" t="s">
        <v>451</v>
      </c>
      <c r="B31" s="25"/>
      <c r="C31" s="25">
        <v>7474</v>
      </c>
      <c r="D31" s="63"/>
      <c r="E31" s="62"/>
      <c r="F31" s="10"/>
      <c r="G31" s="10"/>
      <c r="H31" s="64"/>
    </row>
    <row r="32" spans="1:8" s="54" customFormat="1" ht="18" customHeight="1">
      <c r="A32" s="151" t="s">
        <v>1585</v>
      </c>
      <c r="B32" s="25"/>
      <c r="C32" s="25">
        <v>19577</v>
      </c>
      <c r="D32" s="63"/>
      <c r="E32" s="62"/>
      <c r="F32" s="10"/>
      <c r="G32" s="10"/>
      <c r="H32" s="64"/>
    </row>
    <row r="33" spans="1:8" s="54" customFormat="1" ht="18" customHeight="1">
      <c r="A33" s="78" t="s">
        <v>453</v>
      </c>
      <c r="B33" s="25"/>
      <c r="C33" s="25">
        <v>51</v>
      </c>
      <c r="D33" s="63"/>
      <c r="E33" s="62"/>
      <c r="F33" s="10"/>
      <c r="G33" s="10"/>
      <c r="H33" s="64"/>
    </row>
    <row r="34" spans="1:8" s="54" customFormat="1" ht="18" customHeight="1">
      <c r="A34" s="79" t="s">
        <v>454</v>
      </c>
      <c r="B34" s="25"/>
      <c r="C34" s="25">
        <v>5757</v>
      </c>
      <c r="D34" s="63"/>
      <c r="E34" s="62"/>
      <c r="F34" s="10"/>
      <c r="G34" s="10"/>
      <c r="H34" s="64"/>
    </row>
    <row r="35" spans="1:8" s="54" customFormat="1" ht="18" customHeight="1">
      <c r="A35" s="79" t="s">
        <v>455</v>
      </c>
      <c r="B35" s="25"/>
      <c r="C35" s="25">
        <v>630</v>
      </c>
      <c r="D35" s="63"/>
      <c r="E35" s="62"/>
      <c r="F35" s="10"/>
      <c r="G35" s="10"/>
      <c r="H35" s="64"/>
    </row>
    <row r="36" spans="1:8" s="54" customFormat="1" ht="18" customHeight="1">
      <c r="A36" s="80" t="s">
        <v>456</v>
      </c>
      <c r="B36" s="25"/>
      <c r="C36" s="25">
        <v>3724</v>
      </c>
      <c r="D36" s="63"/>
      <c r="E36" s="62"/>
      <c r="F36" s="10"/>
      <c r="G36" s="10"/>
      <c r="H36" s="64"/>
    </row>
    <row r="37" spans="1:8" s="54" customFormat="1" ht="18" customHeight="1">
      <c r="A37" s="81" t="s">
        <v>457</v>
      </c>
      <c r="B37" s="25"/>
      <c r="C37" s="25">
        <v>580</v>
      </c>
      <c r="D37" s="63"/>
      <c r="E37" s="62"/>
      <c r="F37" s="10"/>
      <c r="G37" s="10"/>
      <c r="H37" s="64"/>
    </row>
    <row r="38" spans="1:8" s="54" customFormat="1" ht="18" customHeight="1">
      <c r="A38" s="15" t="s">
        <v>40</v>
      </c>
      <c r="B38" s="25">
        <v>3237</v>
      </c>
      <c r="C38" s="25">
        <v>1498</v>
      </c>
      <c r="D38" s="63">
        <f t="shared" si="0"/>
        <v>-53.722582638245285</v>
      </c>
      <c r="E38" s="62"/>
      <c r="F38" s="10"/>
      <c r="G38" s="10"/>
      <c r="H38" s="64"/>
    </row>
    <row r="39" spans="1:8" s="54" customFormat="1" ht="18" customHeight="1">
      <c r="A39" s="62" t="s">
        <v>463</v>
      </c>
      <c r="B39" s="65">
        <f>SUM(B40:B59)</f>
        <v>76416</v>
      </c>
      <c r="C39" s="65">
        <f>SUM(C40:C59)</f>
        <v>40715</v>
      </c>
      <c r="D39" s="63">
        <f t="shared" si="0"/>
        <v>-46.719273450586265</v>
      </c>
      <c r="E39" s="62"/>
      <c r="F39" s="10"/>
      <c r="G39" s="10"/>
      <c r="H39" s="64"/>
    </row>
    <row r="40" spans="1:8" s="54" customFormat="1" ht="18" customHeight="1">
      <c r="A40" s="15" t="s">
        <v>41</v>
      </c>
      <c r="B40" s="25">
        <v>187</v>
      </c>
      <c r="C40" s="25">
        <v>289</v>
      </c>
      <c r="D40" s="63">
        <f t="shared" si="0"/>
        <v>54.54545454545454</v>
      </c>
      <c r="E40" s="62"/>
      <c r="F40" s="10"/>
      <c r="G40" s="10"/>
      <c r="H40" s="64"/>
    </row>
    <row r="41" spans="1:8" s="54" customFormat="1" ht="18" customHeight="1">
      <c r="A41" s="15" t="s">
        <v>42</v>
      </c>
      <c r="B41" s="25"/>
      <c r="C41" s="25"/>
      <c r="D41" s="63"/>
      <c r="E41" s="62"/>
      <c r="F41" s="10"/>
      <c r="G41" s="10"/>
      <c r="H41" s="64"/>
    </row>
    <row r="42" spans="1:8" s="54" customFormat="1" ht="18" customHeight="1">
      <c r="A42" s="15" t="s">
        <v>43</v>
      </c>
      <c r="B42" s="25"/>
      <c r="C42" s="25"/>
      <c r="D42" s="63"/>
      <c r="E42" s="62"/>
      <c r="F42" s="10"/>
      <c r="G42" s="10"/>
      <c r="H42" s="64"/>
    </row>
    <row r="43" spans="1:8" s="54" customFormat="1" ht="18" customHeight="1">
      <c r="A43" s="15" t="s">
        <v>44</v>
      </c>
      <c r="B43" s="25">
        <v>40</v>
      </c>
      <c r="C43" s="25">
        <v>156</v>
      </c>
      <c r="D43" s="63">
        <f t="shared" si="0"/>
        <v>290</v>
      </c>
      <c r="E43" s="62"/>
      <c r="F43" s="10"/>
      <c r="G43" s="10"/>
      <c r="H43" s="64"/>
    </row>
    <row r="44" spans="1:8" s="54" customFormat="1" ht="18" customHeight="1">
      <c r="A44" s="15" t="s">
        <v>45</v>
      </c>
      <c r="B44" s="25">
        <v>4582</v>
      </c>
      <c r="C44" s="25">
        <v>1860</v>
      </c>
      <c r="D44" s="63">
        <f t="shared" si="0"/>
        <v>-59.40637276298559</v>
      </c>
      <c r="E44" s="62"/>
      <c r="F44" s="10"/>
      <c r="G44" s="10"/>
      <c r="H44" s="64"/>
    </row>
    <row r="45" spans="1:8" s="54" customFormat="1" ht="18" customHeight="1">
      <c r="A45" s="15" t="s">
        <v>46</v>
      </c>
      <c r="B45" s="25">
        <v>18</v>
      </c>
      <c r="C45" s="25">
        <v>20</v>
      </c>
      <c r="D45" s="63">
        <f t="shared" si="0"/>
        <v>11.11111111111111</v>
      </c>
      <c r="E45" s="62"/>
      <c r="F45" s="10"/>
      <c r="G45" s="10"/>
      <c r="H45" s="64"/>
    </row>
    <row r="46" spans="1:8" s="54" customFormat="1" ht="18" customHeight="1">
      <c r="A46" s="15" t="s">
        <v>458</v>
      </c>
      <c r="B46" s="25">
        <v>2209</v>
      </c>
      <c r="C46" s="25">
        <v>50</v>
      </c>
      <c r="D46" s="63">
        <f t="shared" si="0"/>
        <v>-97.73653236758715</v>
      </c>
      <c r="E46" s="62"/>
      <c r="F46" s="10"/>
      <c r="G46" s="10"/>
      <c r="H46" s="64"/>
    </row>
    <row r="47" spans="1:8" s="54" customFormat="1" ht="18" customHeight="1">
      <c r="A47" s="15" t="s">
        <v>47</v>
      </c>
      <c r="B47" s="25">
        <v>5461</v>
      </c>
      <c r="C47" s="25">
        <v>1006</v>
      </c>
      <c r="D47" s="63">
        <f t="shared" si="0"/>
        <v>-81.57846548251236</v>
      </c>
      <c r="E47" s="62"/>
      <c r="F47" s="10"/>
      <c r="G47" s="10"/>
      <c r="H47" s="64"/>
    </row>
    <row r="48" spans="1:8" s="54" customFormat="1" ht="18" customHeight="1">
      <c r="A48" s="15" t="s">
        <v>459</v>
      </c>
      <c r="B48" s="25">
        <v>6474</v>
      </c>
      <c r="C48" s="25">
        <v>2034</v>
      </c>
      <c r="D48" s="63">
        <f t="shared" si="0"/>
        <v>-68.58202038924931</v>
      </c>
      <c r="E48" s="62"/>
      <c r="F48" s="10"/>
      <c r="G48" s="10"/>
      <c r="H48" s="64"/>
    </row>
    <row r="49" spans="1:8" s="54" customFormat="1" ht="18" customHeight="1">
      <c r="A49" s="15" t="s">
        <v>48</v>
      </c>
      <c r="B49" s="25">
        <v>282</v>
      </c>
      <c r="C49" s="25">
        <v>1082</v>
      </c>
      <c r="D49" s="63">
        <f t="shared" si="0"/>
        <v>283.68794326241135</v>
      </c>
      <c r="E49" s="62"/>
      <c r="F49" s="10"/>
      <c r="G49" s="10"/>
      <c r="H49" s="64"/>
    </row>
    <row r="50" spans="1:8" s="54" customFormat="1" ht="18" customHeight="1">
      <c r="A50" s="15" t="s">
        <v>49</v>
      </c>
      <c r="B50" s="25">
        <v>1994</v>
      </c>
      <c r="C50" s="25">
        <v>2023</v>
      </c>
      <c r="D50" s="63">
        <f t="shared" si="0"/>
        <v>1.4543630892678034</v>
      </c>
      <c r="E50" s="62"/>
      <c r="F50" s="10"/>
      <c r="G50" s="10"/>
      <c r="H50" s="64"/>
    </row>
    <row r="51" spans="1:8" s="54" customFormat="1" ht="18" customHeight="1">
      <c r="A51" s="15" t="s">
        <v>50</v>
      </c>
      <c r="B51" s="25">
        <v>33273</v>
      </c>
      <c r="C51" s="25">
        <v>19778</v>
      </c>
      <c r="D51" s="63">
        <f t="shared" si="0"/>
        <v>-40.558410723409374</v>
      </c>
      <c r="E51" s="62"/>
      <c r="F51" s="10"/>
      <c r="G51" s="10"/>
      <c r="H51" s="64"/>
    </row>
    <row r="52" spans="1:8" s="54" customFormat="1" ht="18" customHeight="1">
      <c r="A52" s="15" t="s">
        <v>51</v>
      </c>
      <c r="B52" s="25">
        <v>679</v>
      </c>
      <c r="C52" s="25">
        <v>241</v>
      </c>
      <c r="D52" s="63">
        <f t="shared" si="0"/>
        <v>-64.50662739322533</v>
      </c>
      <c r="E52" s="62"/>
      <c r="F52" s="10"/>
      <c r="G52" s="10"/>
      <c r="H52" s="64"/>
    </row>
    <row r="53" spans="1:8" s="54" customFormat="1" ht="18" customHeight="1">
      <c r="A53" s="15" t="s">
        <v>52</v>
      </c>
      <c r="B53" s="25">
        <v>841</v>
      </c>
      <c r="C53" s="25">
        <v>50</v>
      </c>
      <c r="D53" s="63">
        <f t="shared" si="0"/>
        <v>-94.05469678953627</v>
      </c>
      <c r="E53" s="62"/>
      <c r="F53" s="10"/>
      <c r="G53" s="10"/>
      <c r="H53" s="64"/>
    </row>
    <row r="54" spans="1:8" s="54" customFormat="1" ht="18" customHeight="1">
      <c r="A54" s="15" t="s">
        <v>53</v>
      </c>
      <c r="B54" s="25">
        <v>97</v>
      </c>
      <c r="C54" s="25">
        <v>210</v>
      </c>
      <c r="D54" s="63">
        <f t="shared" si="0"/>
        <v>116.49484536082475</v>
      </c>
      <c r="E54" s="62"/>
      <c r="F54" s="10"/>
      <c r="G54" s="10"/>
      <c r="H54" s="64"/>
    </row>
    <row r="55" spans="1:8" s="54" customFormat="1" ht="18" customHeight="1">
      <c r="A55" s="15" t="s">
        <v>54</v>
      </c>
      <c r="B55" s="25">
        <v>5</v>
      </c>
      <c r="C55" s="25">
        <v>30</v>
      </c>
      <c r="D55" s="63">
        <f t="shared" si="0"/>
        <v>500</v>
      </c>
      <c r="E55" s="62"/>
      <c r="F55" s="10"/>
      <c r="G55" s="10"/>
      <c r="H55" s="64"/>
    </row>
    <row r="56" spans="1:8" s="54" customFormat="1" ht="18" customHeight="1">
      <c r="A56" s="15" t="s">
        <v>460</v>
      </c>
      <c r="B56" s="25">
        <v>11028</v>
      </c>
      <c r="C56" s="25">
        <v>6993</v>
      </c>
      <c r="D56" s="63">
        <f t="shared" si="0"/>
        <v>-36.58868335146899</v>
      </c>
      <c r="E56" s="62"/>
      <c r="F56" s="10"/>
      <c r="G56" s="10"/>
      <c r="H56" s="64"/>
    </row>
    <row r="57" spans="1:8" s="54" customFormat="1" ht="18" customHeight="1">
      <c r="A57" s="15" t="s">
        <v>55</v>
      </c>
      <c r="B57" s="25">
        <v>7874</v>
      </c>
      <c r="C57" s="25">
        <v>2916</v>
      </c>
      <c r="D57" s="63">
        <f t="shared" si="0"/>
        <v>-62.96672593345186</v>
      </c>
      <c r="E57" s="62"/>
      <c r="F57" s="10"/>
      <c r="G57" s="10"/>
      <c r="H57" s="64"/>
    </row>
    <row r="58" spans="1:8" s="54" customFormat="1" ht="18" customHeight="1">
      <c r="A58" s="15" t="s">
        <v>56</v>
      </c>
      <c r="B58" s="25"/>
      <c r="C58" s="25"/>
      <c r="D58" s="63"/>
      <c r="E58" s="62"/>
      <c r="F58" s="10"/>
      <c r="G58" s="10"/>
      <c r="H58" s="64"/>
    </row>
    <row r="59" spans="1:8" s="54" customFormat="1" ht="18" customHeight="1">
      <c r="A59" s="15" t="s">
        <v>57</v>
      </c>
      <c r="B59" s="25">
        <v>1372</v>
      </c>
      <c r="C59" s="25">
        <v>1977</v>
      </c>
      <c r="D59" s="63">
        <f t="shared" si="0"/>
        <v>44.096209912536445</v>
      </c>
      <c r="E59" s="62"/>
      <c r="F59" s="10"/>
      <c r="G59" s="10"/>
      <c r="H59" s="64"/>
    </row>
    <row r="60" spans="1:8" s="54" customFormat="1" ht="18" customHeight="1">
      <c r="A60" s="62" t="s">
        <v>1507</v>
      </c>
      <c r="B60" s="25">
        <v>15980</v>
      </c>
      <c r="C60" s="25">
        <v>10429</v>
      </c>
      <c r="D60" s="63">
        <f t="shared" si="0"/>
        <v>-34.737171464330416</v>
      </c>
      <c r="E60" s="62"/>
      <c r="F60" s="10"/>
      <c r="G60" s="10"/>
      <c r="H60" s="64"/>
    </row>
    <row r="61" spans="1:8" s="54" customFormat="1" ht="18" customHeight="1">
      <c r="A61" s="62" t="s">
        <v>1508</v>
      </c>
      <c r="B61" s="25"/>
      <c r="C61" s="25"/>
      <c r="D61" s="63"/>
      <c r="E61" s="82"/>
      <c r="F61" s="82"/>
      <c r="G61" s="82"/>
      <c r="H61" s="82"/>
    </row>
    <row r="62" spans="1:8" s="54" customFormat="1" ht="18" customHeight="1">
      <c r="A62" s="62" t="s">
        <v>464</v>
      </c>
      <c r="B62" s="25"/>
      <c r="C62" s="25"/>
      <c r="D62" s="63"/>
      <c r="E62" s="82"/>
      <c r="F62" s="82"/>
      <c r="G62" s="82"/>
      <c r="H62" s="82"/>
    </row>
    <row r="63" spans="1:8" s="54" customFormat="1" ht="18" customHeight="1">
      <c r="A63" s="68" t="s">
        <v>62</v>
      </c>
      <c r="B63" s="25"/>
      <c r="C63" s="25"/>
      <c r="D63" s="63"/>
      <c r="E63" s="82"/>
      <c r="F63" s="82"/>
      <c r="G63" s="82"/>
      <c r="H63" s="82"/>
    </row>
    <row r="64" spans="1:8" s="54" customFormat="1" ht="18" customHeight="1">
      <c r="A64" s="68" t="s">
        <v>64</v>
      </c>
      <c r="B64" s="25"/>
      <c r="C64" s="25"/>
      <c r="D64" s="63"/>
      <c r="E64" s="62" t="s">
        <v>1514</v>
      </c>
      <c r="F64" s="10">
        <v>1780</v>
      </c>
      <c r="G64" s="10">
        <v>2000</v>
      </c>
      <c r="H64" s="64">
        <f aca="true" t="shared" si="1" ref="H64:H69">(G64-F64)/F64*100</f>
        <v>12.359550561797752</v>
      </c>
    </row>
    <row r="65" spans="1:8" s="54" customFormat="1" ht="18" customHeight="1">
      <c r="A65" s="68" t="s">
        <v>65</v>
      </c>
      <c r="B65" s="25"/>
      <c r="C65" s="25"/>
      <c r="D65" s="63"/>
      <c r="E65" s="62" t="s">
        <v>1515</v>
      </c>
      <c r="F65" s="10"/>
      <c r="G65" s="10"/>
      <c r="H65" s="64"/>
    </row>
    <row r="66" spans="1:8" s="54" customFormat="1" ht="18" customHeight="1">
      <c r="A66" s="62" t="s">
        <v>1509</v>
      </c>
      <c r="B66" s="25">
        <v>5911</v>
      </c>
      <c r="C66" s="25">
        <v>4903</v>
      </c>
      <c r="D66" s="63">
        <f t="shared" si="0"/>
        <v>-17.05295212316021</v>
      </c>
      <c r="E66" s="16" t="s">
        <v>1516</v>
      </c>
      <c r="F66" s="10"/>
      <c r="G66" s="10"/>
      <c r="H66" s="64"/>
    </row>
    <row r="67" spans="1:8" s="54" customFormat="1" ht="18" customHeight="1">
      <c r="A67" s="62" t="s">
        <v>1510</v>
      </c>
      <c r="B67" s="25">
        <v>8308</v>
      </c>
      <c r="C67" s="25">
        <v>4884</v>
      </c>
      <c r="D67" s="63">
        <f t="shared" si="0"/>
        <v>-41.21328839672605</v>
      </c>
      <c r="E67" s="62" t="s">
        <v>1517</v>
      </c>
      <c r="F67" s="10">
        <v>4486</v>
      </c>
      <c r="G67" s="10">
        <v>839</v>
      </c>
      <c r="H67" s="64">
        <f t="shared" si="1"/>
        <v>-81.29736959429336</v>
      </c>
    </row>
    <row r="68" spans="1:8" s="54" customFormat="1" ht="18" customHeight="1">
      <c r="A68" s="62" t="s">
        <v>1511</v>
      </c>
      <c r="B68" s="66">
        <f>SUM(B69:B71)</f>
        <v>2291</v>
      </c>
      <c r="C68" s="66">
        <f>SUM(C69:C71)</f>
        <v>28798</v>
      </c>
      <c r="D68" s="63">
        <f>(C68-B68)/B68*100</f>
        <v>1157.005674378001</v>
      </c>
      <c r="E68" s="62" t="s">
        <v>1518</v>
      </c>
      <c r="F68" s="10"/>
      <c r="G68" s="10"/>
      <c r="H68" s="64"/>
    </row>
    <row r="69" spans="1:8" s="54" customFormat="1" ht="18" customHeight="1">
      <c r="A69" s="62" t="s">
        <v>465</v>
      </c>
      <c r="B69" s="25">
        <v>2291</v>
      </c>
      <c r="C69" s="25">
        <v>28798</v>
      </c>
      <c r="D69" s="63">
        <f>(C69-B69)/B69*100</f>
        <v>1157.005674378001</v>
      </c>
      <c r="E69" s="62" t="s">
        <v>1519</v>
      </c>
      <c r="F69" s="10">
        <v>4903</v>
      </c>
      <c r="G69" s="10">
        <v>4100</v>
      </c>
      <c r="H69" s="64">
        <f t="shared" si="1"/>
        <v>-16.377727921680606</v>
      </c>
    </row>
    <row r="70" spans="1:8" s="54" customFormat="1" ht="18" customHeight="1">
      <c r="A70" s="62" t="s">
        <v>466</v>
      </c>
      <c r="B70" s="25"/>
      <c r="C70" s="25"/>
      <c r="D70" s="63"/>
      <c r="E70" s="62" t="s">
        <v>69</v>
      </c>
      <c r="F70" s="10">
        <v>4903</v>
      </c>
      <c r="G70" s="10">
        <v>4100</v>
      </c>
      <c r="H70" s="64">
        <f>(G70-F70)/F70*100</f>
        <v>-16.377727921680606</v>
      </c>
    </row>
    <row r="71" spans="1:8" s="54" customFormat="1" ht="18" customHeight="1">
      <c r="A71" s="62" t="s">
        <v>467</v>
      </c>
      <c r="B71" s="25"/>
      <c r="C71" s="25"/>
      <c r="D71" s="63"/>
      <c r="E71" s="62" t="s">
        <v>71</v>
      </c>
      <c r="F71" s="10"/>
      <c r="G71" s="10"/>
      <c r="H71" s="64"/>
    </row>
    <row r="72" spans="1:8" s="54" customFormat="1" ht="18" customHeight="1">
      <c r="A72" s="62" t="s">
        <v>72</v>
      </c>
      <c r="B72" s="25"/>
      <c r="C72" s="25"/>
      <c r="D72" s="63"/>
      <c r="E72" s="62"/>
      <c r="F72" s="10"/>
      <c r="G72" s="10"/>
      <c r="H72" s="64"/>
    </row>
    <row r="73" spans="1:8" s="54" customFormat="1" ht="18" customHeight="1">
      <c r="A73" s="118" t="s">
        <v>1529</v>
      </c>
      <c r="B73" s="25">
        <f>B4+B60+B61+B66+B67+B68</f>
        <v>220357</v>
      </c>
      <c r="C73" s="25">
        <f>C4+C60+C61+C66+C67+C68</f>
        <v>234666</v>
      </c>
      <c r="D73" s="64">
        <f>(C73-B73)/B73*100</f>
        <v>6.493553642498309</v>
      </c>
      <c r="E73" s="118" t="s">
        <v>1530</v>
      </c>
      <c r="F73" s="10">
        <f>F4+F11+F64+F65+F66+F67+F68+F69</f>
        <v>11567</v>
      </c>
      <c r="G73" s="10">
        <f>G4+G11+G64+G65+G66+G67+G68+G69</f>
        <v>11611</v>
      </c>
      <c r="H73" s="64">
        <f>(G73-F73)/F73*100</f>
        <v>0.3803924958934901</v>
      </c>
    </row>
    <row r="74" spans="1:7" s="54" customFormat="1" ht="37.5" customHeight="1">
      <c r="A74" s="70"/>
      <c r="B74" s="71"/>
      <c r="C74" s="71"/>
      <c r="D74" s="71"/>
      <c r="E74" s="72"/>
      <c r="F74" s="73"/>
      <c r="G74" s="74"/>
    </row>
    <row r="75" spans="1:7" s="54" customFormat="1" ht="37.5" customHeight="1">
      <c r="A75" s="75"/>
      <c r="B75" s="18"/>
      <c r="C75" s="18"/>
      <c r="D75" s="18"/>
      <c r="E75" s="18"/>
      <c r="F75" s="11"/>
      <c r="G75" s="11"/>
    </row>
    <row r="76" spans="6:7" ht="14.25">
      <c r="F76" s="11"/>
      <c r="G76" s="11"/>
    </row>
    <row r="77" spans="6:7" ht="14.25">
      <c r="F77" s="11"/>
      <c r="G77" s="11"/>
    </row>
    <row r="78" spans="6:7" ht="14.25">
      <c r="F78" s="11"/>
      <c r="G78" s="11"/>
    </row>
    <row r="79" spans="6:7" ht="14.25">
      <c r="F79" s="11"/>
      <c r="G79" s="11"/>
    </row>
    <row r="80" spans="6:7" ht="14.25">
      <c r="F80" s="11"/>
      <c r="G80" s="11"/>
    </row>
    <row r="81" spans="6:7" ht="14.25">
      <c r="F81" s="11"/>
      <c r="G81" s="11"/>
    </row>
    <row r="82" spans="6:7" ht="14.25">
      <c r="F82" s="11"/>
      <c r="G82" s="11"/>
    </row>
    <row r="83" spans="6:7" ht="14.25">
      <c r="F83" s="11"/>
      <c r="G83" s="11"/>
    </row>
    <row r="84" spans="6:7" ht="14.25">
      <c r="F84" s="11"/>
      <c r="G84" s="11"/>
    </row>
    <row r="85" spans="6:7" ht="14.25">
      <c r="F85" s="11"/>
      <c r="G85" s="11"/>
    </row>
    <row r="86" spans="6:7" ht="14.25">
      <c r="F86" s="11"/>
      <c r="G86" s="11"/>
    </row>
    <row r="87" spans="6:7" ht="14.25">
      <c r="F87" s="11"/>
      <c r="G87" s="11"/>
    </row>
    <row r="88" spans="6:7" ht="14.25">
      <c r="F88" s="11"/>
      <c r="G88" s="11"/>
    </row>
    <row r="89" spans="6:7" ht="14.25">
      <c r="F89" s="11"/>
      <c r="G89" s="11"/>
    </row>
    <row r="90" spans="6:7" ht="14.25">
      <c r="F90" s="11"/>
      <c r="G90" s="11"/>
    </row>
    <row r="91" spans="6:7" ht="14.25">
      <c r="F91" s="11"/>
      <c r="G91" s="11"/>
    </row>
    <row r="92" spans="6:7" ht="14.25">
      <c r="F92" s="11"/>
      <c r="G92" s="11"/>
    </row>
    <row r="93" spans="6:7" ht="14.25">
      <c r="F93" s="11"/>
      <c r="G93" s="11"/>
    </row>
    <row r="94" spans="6:7" ht="14.25">
      <c r="F94" s="11"/>
      <c r="G94" s="11"/>
    </row>
    <row r="95" spans="6:7" ht="14.25">
      <c r="F95" s="11"/>
      <c r="G95" s="11"/>
    </row>
    <row r="96" spans="6:7" ht="14.25">
      <c r="F96" s="11"/>
      <c r="G96" s="11"/>
    </row>
    <row r="97" spans="6:7" ht="14.25">
      <c r="F97" s="11"/>
      <c r="G97" s="11"/>
    </row>
    <row r="98" spans="6:7" ht="14.25">
      <c r="F98" s="11"/>
      <c r="G98" s="11"/>
    </row>
    <row r="99" spans="6:7" ht="14.25">
      <c r="F99" s="11"/>
      <c r="G99" s="11"/>
    </row>
    <row r="100" spans="6:7" ht="14.25">
      <c r="F100" s="11"/>
      <c r="G100" s="11"/>
    </row>
    <row r="101" spans="6:7" ht="14.25">
      <c r="F101" s="11"/>
      <c r="G101" s="11"/>
    </row>
    <row r="102" spans="6:7" ht="14.25">
      <c r="F102" s="11"/>
      <c r="G102" s="11"/>
    </row>
    <row r="103" spans="6:7" ht="14.25">
      <c r="F103" s="11"/>
      <c r="G103" s="11"/>
    </row>
    <row r="104" spans="6:7" ht="14.25">
      <c r="F104" s="11"/>
      <c r="G104" s="11"/>
    </row>
    <row r="105" spans="6:7" ht="14.25">
      <c r="F105" s="11"/>
      <c r="G105" s="11"/>
    </row>
    <row r="106" spans="6:7" ht="14.25">
      <c r="F106" s="11"/>
      <c r="G106" s="11"/>
    </row>
    <row r="107" spans="6:7" ht="14.25">
      <c r="F107" s="11"/>
      <c r="G107" s="11"/>
    </row>
    <row r="108" spans="6:7" ht="14.25">
      <c r="F108" s="11"/>
      <c r="G108" s="11"/>
    </row>
    <row r="109" spans="6:7" ht="14.25">
      <c r="F109" s="11"/>
      <c r="G109" s="11"/>
    </row>
    <row r="110" spans="6:7" ht="14.25">
      <c r="F110" s="11"/>
      <c r="G110" s="11"/>
    </row>
    <row r="111" spans="6:7" ht="14.25">
      <c r="F111" s="11"/>
      <c r="G111" s="11"/>
    </row>
    <row r="112" spans="6:7" ht="14.25">
      <c r="F112" s="11"/>
      <c r="G112" s="11"/>
    </row>
    <row r="113" spans="6:7" ht="14.25">
      <c r="F113" s="11"/>
      <c r="G113" s="11"/>
    </row>
    <row r="114" spans="6:7" ht="14.25">
      <c r="F114" s="11"/>
      <c r="G114" s="11"/>
    </row>
    <row r="115" spans="6:7" ht="14.25">
      <c r="F115" s="11"/>
      <c r="G115" s="11"/>
    </row>
    <row r="116" spans="6:7" ht="14.25">
      <c r="F116" s="11"/>
      <c r="G116" s="11"/>
    </row>
    <row r="117" spans="6:7" ht="14.25">
      <c r="F117" s="11"/>
      <c r="G117" s="11"/>
    </row>
    <row r="118" spans="6:7" ht="14.25">
      <c r="F118" s="11"/>
      <c r="G118" s="11"/>
    </row>
    <row r="119" spans="6:7" ht="14.25">
      <c r="F119" s="11"/>
      <c r="G119" s="11"/>
    </row>
    <row r="120" spans="6:7" ht="14.25">
      <c r="F120" s="11"/>
      <c r="G120" s="11"/>
    </row>
    <row r="121" spans="6:7" ht="14.25">
      <c r="F121" s="11"/>
      <c r="G121" s="11"/>
    </row>
    <row r="122" spans="6:7" ht="14.25">
      <c r="F122" s="11"/>
      <c r="G122" s="11"/>
    </row>
    <row r="123" spans="6:7" ht="14.25">
      <c r="F123" s="11"/>
      <c r="G123" s="11"/>
    </row>
    <row r="124" spans="6:7" ht="14.25">
      <c r="F124" s="11"/>
      <c r="G124" s="11"/>
    </row>
    <row r="125" spans="6:7" ht="14.25">
      <c r="F125" s="11"/>
      <c r="G125" s="11"/>
    </row>
    <row r="126" spans="6:7" ht="14.25">
      <c r="F126" s="11"/>
      <c r="G126" s="11"/>
    </row>
    <row r="127" spans="6:7" ht="14.25">
      <c r="F127" s="11"/>
      <c r="G127" s="11"/>
    </row>
    <row r="128" spans="6:7" ht="14.25">
      <c r="F128" s="11"/>
      <c r="G128" s="11"/>
    </row>
    <row r="129" spans="6:7" ht="14.25">
      <c r="F129" s="11"/>
      <c r="G129" s="11"/>
    </row>
    <row r="130" spans="6:7" ht="14.25">
      <c r="F130" s="11"/>
      <c r="G130" s="11"/>
    </row>
    <row r="131" spans="6:7" ht="14.25">
      <c r="F131" s="11"/>
      <c r="G131" s="11"/>
    </row>
    <row r="132" spans="6:7" ht="14.25">
      <c r="F132" s="11"/>
      <c r="G132" s="11"/>
    </row>
    <row r="133" spans="6:7" ht="14.25">
      <c r="F133" s="11"/>
      <c r="G133" s="11"/>
    </row>
    <row r="134" spans="6:7" ht="14.25">
      <c r="F134" s="11"/>
      <c r="G134" s="11"/>
    </row>
    <row r="135" spans="6:7" ht="14.25">
      <c r="F135" s="11"/>
      <c r="G135" s="11"/>
    </row>
    <row r="136" spans="6:7" ht="14.25">
      <c r="F136" s="11"/>
      <c r="G136" s="11"/>
    </row>
    <row r="137" spans="6:7" ht="14.25">
      <c r="F137" s="11"/>
      <c r="G137" s="11"/>
    </row>
    <row r="138" spans="6:7" ht="14.25">
      <c r="F138" s="11"/>
      <c r="G138" s="11"/>
    </row>
    <row r="139" spans="6:7" ht="14.25">
      <c r="F139" s="11"/>
      <c r="G139" s="11"/>
    </row>
    <row r="140" spans="6:7" ht="14.25">
      <c r="F140" s="11"/>
      <c r="G140" s="11"/>
    </row>
    <row r="141" spans="6:7" ht="14.25">
      <c r="F141" s="11"/>
      <c r="G141" s="11"/>
    </row>
    <row r="142" spans="6:7" ht="14.25">
      <c r="F142" s="11"/>
      <c r="G142" s="11"/>
    </row>
    <row r="143" spans="6:7" ht="14.25">
      <c r="F143" s="11"/>
      <c r="G143" s="11"/>
    </row>
    <row r="144" spans="6:7" ht="14.25">
      <c r="F144" s="11"/>
      <c r="G144" s="11"/>
    </row>
    <row r="145" spans="6:7" ht="14.25">
      <c r="F145" s="11"/>
      <c r="G145" s="11"/>
    </row>
    <row r="146" spans="6:7" ht="14.25">
      <c r="F146" s="11"/>
      <c r="G146" s="11"/>
    </row>
    <row r="147" spans="6:7" ht="14.25">
      <c r="F147" s="11"/>
      <c r="G147" s="11"/>
    </row>
    <row r="148" spans="6:7" ht="14.25">
      <c r="F148" s="11"/>
      <c r="G148" s="11"/>
    </row>
    <row r="149" spans="6:7" ht="14.25">
      <c r="F149" s="11"/>
      <c r="G149" s="11"/>
    </row>
    <row r="150" spans="6:7" ht="14.25">
      <c r="F150" s="11"/>
      <c r="G150" s="11"/>
    </row>
    <row r="151" spans="6:7" ht="14.25">
      <c r="F151" s="11"/>
      <c r="G151" s="11"/>
    </row>
    <row r="152" spans="6:7" ht="14.25">
      <c r="F152" s="11"/>
      <c r="G152" s="11"/>
    </row>
    <row r="153" spans="6:7" ht="14.25">
      <c r="F153" s="11"/>
      <c r="G153" s="11"/>
    </row>
    <row r="154" spans="6:7" ht="14.25">
      <c r="F154" s="11"/>
      <c r="G154" s="11"/>
    </row>
    <row r="155" spans="6:7" ht="14.25">
      <c r="F155" s="11"/>
      <c r="G155" s="11"/>
    </row>
    <row r="156" spans="6:7" ht="14.25">
      <c r="F156" s="11"/>
      <c r="G156" s="11"/>
    </row>
    <row r="157" spans="6:7" ht="14.25">
      <c r="F157" s="11"/>
      <c r="G157" s="11"/>
    </row>
    <row r="158" spans="6:7" ht="14.25">
      <c r="F158" s="11"/>
      <c r="G158" s="11"/>
    </row>
    <row r="159" spans="6:7" ht="14.25">
      <c r="F159" s="11"/>
      <c r="G159" s="11"/>
    </row>
    <row r="160" spans="6:7" ht="14.25">
      <c r="F160" s="11"/>
      <c r="G160" s="11"/>
    </row>
    <row r="161" spans="6:7" ht="14.25">
      <c r="F161" s="11"/>
      <c r="G161" s="11"/>
    </row>
    <row r="162" spans="6:7" ht="14.25">
      <c r="F162" s="11"/>
      <c r="G162" s="11"/>
    </row>
    <row r="163" spans="6:7" ht="14.25">
      <c r="F163" s="11"/>
      <c r="G163" s="11"/>
    </row>
    <row r="164" spans="6:7" ht="14.25">
      <c r="F164" s="11"/>
      <c r="G164" s="11"/>
    </row>
    <row r="165" spans="6:7" ht="14.25">
      <c r="F165" s="11"/>
      <c r="G165" s="11"/>
    </row>
    <row r="166" spans="6:7" ht="14.25">
      <c r="F166" s="11"/>
      <c r="G166" s="11"/>
    </row>
    <row r="167" spans="6:7" ht="14.25">
      <c r="F167" s="11"/>
      <c r="G167" s="11"/>
    </row>
    <row r="168" spans="6:7" ht="14.25">
      <c r="F168" s="11"/>
      <c r="G168" s="11"/>
    </row>
    <row r="169" spans="6:7" ht="14.25">
      <c r="F169" s="11"/>
      <c r="G169" s="11"/>
    </row>
    <row r="170" spans="6:7" ht="14.25">
      <c r="F170" s="11"/>
      <c r="G170" s="11"/>
    </row>
    <row r="171" spans="6:7" ht="14.25">
      <c r="F171" s="11"/>
      <c r="G171" s="11"/>
    </row>
    <row r="172" spans="6:7" ht="14.25">
      <c r="F172" s="11"/>
      <c r="G172" s="11"/>
    </row>
    <row r="173" spans="6:7" ht="14.25">
      <c r="F173" s="11"/>
      <c r="G173" s="11"/>
    </row>
    <row r="174" spans="6:7" ht="14.25">
      <c r="F174" s="11"/>
      <c r="G174" s="11"/>
    </row>
    <row r="175" spans="6:7" ht="14.25">
      <c r="F175" s="11"/>
      <c r="G175" s="11"/>
    </row>
    <row r="176" spans="6:7" ht="14.25">
      <c r="F176" s="11"/>
      <c r="G176" s="11"/>
    </row>
    <row r="177" spans="6:7" ht="14.25">
      <c r="F177" s="11"/>
      <c r="G177" s="11"/>
    </row>
    <row r="178" spans="6:7" ht="14.25">
      <c r="F178" s="11"/>
      <c r="G178" s="11"/>
    </row>
    <row r="179" spans="6:7" ht="14.25">
      <c r="F179" s="11"/>
      <c r="G179" s="11"/>
    </row>
    <row r="180" spans="6:7" ht="14.25">
      <c r="F180" s="11"/>
      <c r="G180" s="11"/>
    </row>
    <row r="181" spans="6:7" ht="14.25">
      <c r="F181" s="11"/>
      <c r="G181" s="11"/>
    </row>
    <row r="182" spans="6:7" ht="14.25">
      <c r="F182" s="11"/>
      <c r="G182" s="11"/>
    </row>
    <row r="183" spans="6:7" ht="14.25">
      <c r="F183" s="11"/>
      <c r="G183" s="11"/>
    </row>
    <row r="184" spans="6:7" ht="14.25">
      <c r="F184" s="11"/>
      <c r="G184" s="11"/>
    </row>
    <row r="185" spans="6:7" ht="14.25">
      <c r="F185" s="11"/>
      <c r="G185" s="11"/>
    </row>
    <row r="186" spans="6:7" ht="14.25">
      <c r="F186" s="11"/>
      <c r="G186" s="11"/>
    </row>
    <row r="187" spans="6:7" ht="14.25">
      <c r="F187" s="11"/>
      <c r="G187" s="11"/>
    </row>
    <row r="188" spans="6:7" ht="14.25">
      <c r="F188" s="11"/>
      <c r="G188" s="11"/>
    </row>
    <row r="189" spans="6:7" ht="14.25">
      <c r="F189" s="11"/>
      <c r="G189" s="11"/>
    </row>
    <row r="190" spans="6:7" ht="14.25">
      <c r="F190" s="11"/>
      <c r="G190" s="11"/>
    </row>
    <row r="191" spans="6:7" ht="14.25">
      <c r="F191" s="11"/>
      <c r="G191" s="11"/>
    </row>
    <row r="192" spans="6:7" ht="14.25">
      <c r="F192" s="11"/>
      <c r="G192" s="11"/>
    </row>
    <row r="193" spans="6:7" ht="14.25">
      <c r="F193" s="11"/>
      <c r="G193" s="11"/>
    </row>
    <row r="194" spans="6:7" ht="14.25">
      <c r="F194" s="11"/>
      <c r="G194" s="11"/>
    </row>
    <row r="195" spans="6:7" ht="14.25">
      <c r="F195" s="11"/>
      <c r="G195" s="11"/>
    </row>
    <row r="196" spans="6:7" ht="14.25">
      <c r="F196" s="11"/>
      <c r="G196" s="11"/>
    </row>
    <row r="197" spans="6:7" ht="14.25">
      <c r="F197" s="11"/>
      <c r="G197" s="11"/>
    </row>
    <row r="198" spans="6:7" ht="14.25">
      <c r="F198" s="11"/>
      <c r="G198" s="11"/>
    </row>
    <row r="199" spans="6:7" ht="14.25">
      <c r="F199" s="11"/>
      <c r="G199" s="11"/>
    </row>
    <row r="200" spans="6:7" ht="14.25">
      <c r="F200" s="11"/>
      <c r="G200" s="11"/>
    </row>
    <row r="201" spans="6:7" ht="14.25">
      <c r="F201" s="11"/>
      <c r="G201" s="11"/>
    </row>
    <row r="202" spans="6:7" ht="14.25">
      <c r="F202" s="11"/>
      <c r="G202" s="11"/>
    </row>
    <row r="203" spans="6:7" ht="14.25">
      <c r="F203" s="11"/>
      <c r="G203" s="11"/>
    </row>
    <row r="204" spans="6:7" ht="14.25">
      <c r="F204" s="11"/>
      <c r="G204" s="11"/>
    </row>
    <row r="205" spans="6:7" ht="14.25">
      <c r="F205" s="11"/>
      <c r="G205" s="11"/>
    </row>
    <row r="206" spans="6:7" ht="14.25">
      <c r="F206" s="11"/>
      <c r="G206" s="11"/>
    </row>
    <row r="207" spans="6:7" ht="14.25">
      <c r="F207" s="11"/>
      <c r="G207" s="11"/>
    </row>
    <row r="208" spans="6:7" ht="14.25">
      <c r="F208" s="11"/>
      <c r="G208" s="11"/>
    </row>
    <row r="209" spans="6:7" ht="14.25">
      <c r="F209" s="11"/>
      <c r="G209" s="11"/>
    </row>
    <row r="210" spans="6:7" ht="14.25">
      <c r="F210" s="11"/>
      <c r="G210" s="11"/>
    </row>
    <row r="211" spans="6:7" ht="14.25">
      <c r="F211" s="11"/>
      <c r="G211" s="11"/>
    </row>
    <row r="212" spans="6:7" ht="14.25">
      <c r="F212" s="11"/>
      <c r="G212" s="11"/>
    </row>
    <row r="213" spans="6:7" ht="14.25">
      <c r="F213" s="11"/>
      <c r="G213" s="11"/>
    </row>
    <row r="214" spans="6:7" ht="14.25">
      <c r="F214" s="11"/>
      <c r="G214" s="11"/>
    </row>
    <row r="215" spans="6:7" ht="14.25">
      <c r="F215" s="11"/>
      <c r="G215" s="11"/>
    </row>
    <row r="216" spans="6:7" ht="14.25">
      <c r="F216" s="11"/>
      <c r="G216" s="11"/>
    </row>
    <row r="217" spans="6:7" ht="14.25">
      <c r="F217" s="11"/>
      <c r="G217" s="11"/>
    </row>
    <row r="218" spans="6:7" ht="14.25">
      <c r="F218" s="11"/>
      <c r="G218" s="11"/>
    </row>
    <row r="219" spans="6:7" ht="14.25">
      <c r="F219" s="11"/>
      <c r="G219" s="11"/>
    </row>
    <row r="220" spans="6:7" ht="14.25">
      <c r="F220" s="11"/>
      <c r="G220" s="11"/>
    </row>
    <row r="221" spans="6:7" ht="14.25">
      <c r="F221" s="11"/>
      <c r="G221" s="11"/>
    </row>
    <row r="222" spans="6:7" ht="14.25">
      <c r="F222" s="11"/>
      <c r="G222" s="11"/>
    </row>
    <row r="223" spans="6:7" ht="14.25">
      <c r="F223" s="11"/>
      <c r="G223" s="11"/>
    </row>
    <row r="224" spans="6:7" ht="14.25">
      <c r="F224" s="11"/>
      <c r="G224" s="11"/>
    </row>
    <row r="225" spans="6:7" ht="14.25">
      <c r="F225" s="11"/>
      <c r="G225" s="11"/>
    </row>
    <row r="226" spans="6:7" ht="14.25">
      <c r="F226" s="11"/>
      <c r="G226" s="11"/>
    </row>
    <row r="227" spans="6:7" ht="14.25">
      <c r="F227" s="11"/>
      <c r="G227" s="11"/>
    </row>
    <row r="228" spans="6:7" ht="14.25">
      <c r="F228" s="11"/>
      <c r="G228" s="11"/>
    </row>
    <row r="229" spans="6:7" ht="14.25">
      <c r="F229" s="11"/>
      <c r="G229" s="11"/>
    </row>
    <row r="230" spans="6:7" ht="14.25">
      <c r="F230" s="11"/>
      <c r="G230" s="11"/>
    </row>
    <row r="231" spans="6:7" ht="14.25">
      <c r="F231" s="11"/>
      <c r="G231" s="11"/>
    </row>
    <row r="232" spans="6:7" ht="14.25">
      <c r="F232" s="11"/>
      <c r="G232" s="11"/>
    </row>
    <row r="233" spans="6:7" ht="14.25">
      <c r="F233" s="11"/>
      <c r="G233" s="11"/>
    </row>
    <row r="234" spans="6:7" ht="14.25">
      <c r="F234" s="11"/>
      <c r="G234" s="11"/>
    </row>
    <row r="235" spans="6:7" ht="14.25">
      <c r="F235" s="11"/>
      <c r="G235" s="11"/>
    </row>
    <row r="236" spans="6:7" ht="14.25">
      <c r="F236" s="11"/>
      <c r="G236" s="11"/>
    </row>
    <row r="237" spans="6:7" ht="14.25">
      <c r="F237" s="11"/>
      <c r="G237" s="11"/>
    </row>
    <row r="238" spans="6:7" ht="14.25">
      <c r="F238" s="11"/>
      <c r="G238" s="11"/>
    </row>
    <row r="239" spans="6:7" ht="14.25">
      <c r="F239" s="11"/>
      <c r="G239" s="11"/>
    </row>
    <row r="240" spans="6:7" ht="14.25">
      <c r="F240" s="11"/>
      <c r="G240" s="11"/>
    </row>
    <row r="241" spans="6:7" ht="14.25">
      <c r="F241" s="11"/>
      <c r="G241" s="11"/>
    </row>
    <row r="242" spans="6:7" ht="14.25">
      <c r="F242" s="11"/>
      <c r="G242" s="11"/>
    </row>
    <row r="243" spans="6:7" ht="14.25">
      <c r="F243" s="11"/>
      <c r="G243" s="11"/>
    </row>
    <row r="244" spans="6:7" ht="14.25">
      <c r="F244" s="11"/>
      <c r="G244" s="11"/>
    </row>
    <row r="245" spans="6:7" ht="14.25">
      <c r="F245" s="11"/>
      <c r="G245" s="11"/>
    </row>
    <row r="246" spans="6:7" ht="14.25">
      <c r="F246" s="11"/>
      <c r="G246" s="11"/>
    </row>
    <row r="247" spans="6:7" ht="14.25">
      <c r="F247" s="11"/>
      <c r="G247" s="11"/>
    </row>
    <row r="248" spans="6:7" ht="14.25">
      <c r="F248" s="11"/>
      <c r="G248" s="11"/>
    </row>
    <row r="249" spans="6:7" ht="14.25">
      <c r="F249" s="11"/>
      <c r="G249" s="11"/>
    </row>
    <row r="250" spans="6:7" ht="14.25">
      <c r="F250" s="11"/>
      <c r="G250" s="11"/>
    </row>
    <row r="251" spans="6:7" ht="14.25">
      <c r="F251" s="11"/>
      <c r="G251" s="11"/>
    </row>
    <row r="252" spans="6:7" ht="14.25">
      <c r="F252" s="11"/>
      <c r="G252" s="11"/>
    </row>
    <row r="253" spans="6:7" ht="14.25">
      <c r="F253" s="11"/>
      <c r="G253" s="11"/>
    </row>
    <row r="254" spans="6:7" ht="14.25">
      <c r="F254" s="11"/>
      <c r="G254" s="11"/>
    </row>
    <row r="255" spans="6:7" ht="14.25">
      <c r="F255" s="11"/>
      <c r="G255" s="11"/>
    </row>
    <row r="256" spans="6:7" ht="14.25">
      <c r="F256" s="11"/>
      <c r="G256" s="11"/>
    </row>
    <row r="257" spans="6:7" ht="14.25">
      <c r="F257" s="11"/>
      <c r="G257" s="11"/>
    </row>
    <row r="258" spans="6:7" ht="14.25">
      <c r="F258" s="11"/>
      <c r="G258" s="11"/>
    </row>
    <row r="259" spans="6:7" ht="14.25">
      <c r="F259" s="11"/>
      <c r="G259" s="11"/>
    </row>
    <row r="260" spans="6:7" ht="14.25">
      <c r="F260" s="11"/>
      <c r="G260" s="11"/>
    </row>
    <row r="261" spans="6:7" ht="14.25">
      <c r="F261" s="11"/>
      <c r="G261" s="11"/>
    </row>
    <row r="262" spans="6:7" ht="14.25">
      <c r="F262" s="11"/>
      <c r="G262" s="11"/>
    </row>
    <row r="263" spans="6:7" ht="14.25">
      <c r="F263" s="11"/>
      <c r="G263" s="11"/>
    </row>
    <row r="264" spans="6:7" ht="14.25">
      <c r="F264" s="11"/>
      <c r="G264" s="11"/>
    </row>
    <row r="265" spans="6:7" ht="14.25">
      <c r="F265" s="11"/>
      <c r="G265" s="11"/>
    </row>
    <row r="266" spans="6:7" ht="14.25">
      <c r="F266" s="11"/>
      <c r="G266" s="11"/>
    </row>
    <row r="267" spans="6:7" ht="14.25">
      <c r="F267" s="11"/>
      <c r="G267" s="11"/>
    </row>
    <row r="268" spans="6:7" ht="14.25">
      <c r="F268" s="11"/>
      <c r="G268" s="11"/>
    </row>
    <row r="269" spans="6:7" ht="14.25">
      <c r="F269" s="11"/>
      <c r="G269" s="11"/>
    </row>
    <row r="270" spans="6:7" ht="14.25">
      <c r="F270" s="11"/>
      <c r="G270" s="11"/>
    </row>
    <row r="271" spans="6:7" ht="14.25">
      <c r="F271" s="11"/>
      <c r="G271" s="11"/>
    </row>
    <row r="272" spans="6:7" ht="14.25">
      <c r="F272" s="11"/>
      <c r="G272" s="11"/>
    </row>
    <row r="273" spans="6:7" ht="14.25">
      <c r="F273" s="11"/>
      <c r="G273" s="11"/>
    </row>
    <row r="274" spans="6:7" ht="14.25">
      <c r="F274" s="11"/>
      <c r="G274" s="11"/>
    </row>
    <row r="275" spans="6:7" ht="14.25">
      <c r="F275" s="11"/>
      <c r="G275" s="11"/>
    </row>
    <row r="276" spans="6:7" ht="14.25">
      <c r="F276" s="11"/>
      <c r="G276" s="11"/>
    </row>
    <row r="277" spans="6:7" ht="14.25">
      <c r="F277" s="11"/>
      <c r="G277" s="11"/>
    </row>
    <row r="278" spans="6:7" ht="14.25">
      <c r="F278" s="11"/>
      <c r="G278" s="11"/>
    </row>
    <row r="279" spans="6:7" ht="14.25">
      <c r="F279" s="11"/>
      <c r="G279" s="11"/>
    </row>
    <row r="280" spans="6:7" ht="14.25">
      <c r="F280" s="11"/>
      <c r="G280" s="11"/>
    </row>
    <row r="281" spans="6:7" ht="14.25">
      <c r="F281" s="11"/>
      <c r="G281" s="11"/>
    </row>
    <row r="282" spans="6:7" ht="14.25">
      <c r="F282" s="11"/>
      <c r="G282" s="11"/>
    </row>
    <row r="283" spans="6:7" ht="14.25">
      <c r="F283" s="11"/>
      <c r="G283" s="11"/>
    </row>
    <row r="284" spans="6:7" ht="14.25">
      <c r="F284" s="11"/>
      <c r="G284" s="11"/>
    </row>
    <row r="285" spans="6:7" ht="14.25">
      <c r="F285" s="11"/>
      <c r="G285" s="11"/>
    </row>
    <row r="286" spans="6:7" ht="14.25">
      <c r="F286" s="11"/>
      <c r="G286" s="11"/>
    </row>
    <row r="287" spans="6:7" ht="14.25">
      <c r="F287" s="11"/>
      <c r="G287" s="11"/>
    </row>
    <row r="288" spans="6:7" ht="14.25">
      <c r="F288" s="11"/>
      <c r="G288" s="11"/>
    </row>
    <row r="289" spans="6:7" ht="14.25">
      <c r="F289" s="11"/>
      <c r="G289" s="11"/>
    </row>
    <row r="290" spans="6:7" ht="14.25">
      <c r="F290" s="11"/>
      <c r="G290" s="11"/>
    </row>
    <row r="291" spans="6:7" ht="14.25">
      <c r="F291" s="11"/>
      <c r="G291" s="11"/>
    </row>
    <row r="292" spans="6:7" ht="14.25">
      <c r="F292" s="11"/>
      <c r="G292" s="11"/>
    </row>
    <row r="293" spans="6:7" ht="14.25">
      <c r="F293" s="11"/>
      <c r="G293" s="11"/>
    </row>
    <row r="294" spans="6:7" ht="14.25">
      <c r="F294" s="11"/>
      <c r="G294" s="11"/>
    </row>
    <row r="295" spans="6:7" ht="14.25">
      <c r="F295" s="11"/>
      <c r="G295" s="11"/>
    </row>
    <row r="296" spans="6:7" ht="14.25">
      <c r="F296" s="11"/>
      <c r="G296" s="11"/>
    </row>
    <row r="297" spans="6:7" ht="14.25">
      <c r="F297" s="11"/>
      <c r="G297" s="11"/>
    </row>
    <row r="298" spans="6:7" ht="14.25">
      <c r="F298" s="11"/>
      <c r="G298" s="11"/>
    </row>
    <row r="299" spans="6:7" ht="14.25">
      <c r="F299" s="11"/>
      <c r="G299" s="11"/>
    </row>
    <row r="300" spans="6:7" ht="14.25">
      <c r="F300" s="11"/>
      <c r="G300" s="11"/>
    </row>
    <row r="301" spans="6:7" ht="14.25">
      <c r="F301" s="11"/>
      <c r="G301" s="11"/>
    </row>
    <row r="302" spans="6:7" ht="14.25">
      <c r="F302" s="11"/>
      <c r="G302" s="11"/>
    </row>
    <row r="303" spans="6:7" ht="14.25">
      <c r="F303" s="11"/>
      <c r="G303" s="11"/>
    </row>
    <row r="304" spans="6:7" ht="14.25">
      <c r="F304" s="11"/>
      <c r="G304" s="11"/>
    </row>
    <row r="305" spans="6:7" ht="14.25">
      <c r="F305" s="11"/>
      <c r="G305" s="11"/>
    </row>
    <row r="306" spans="6:7" ht="14.25">
      <c r="F306" s="11"/>
      <c r="G306" s="11"/>
    </row>
    <row r="307" spans="6:7" ht="14.25">
      <c r="F307" s="11"/>
      <c r="G307" s="11"/>
    </row>
    <row r="308" spans="6:7" ht="14.25">
      <c r="F308" s="11"/>
      <c r="G308" s="11"/>
    </row>
    <row r="309" spans="6:7" ht="14.25">
      <c r="F309" s="11"/>
      <c r="G309" s="11"/>
    </row>
    <row r="310" spans="6:7" ht="14.25">
      <c r="F310" s="11"/>
      <c r="G310" s="11"/>
    </row>
    <row r="311" spans="6:7" ht="14.25">
      <c r="F311" s="11"/>
      <c r="G311" s="11"/>
    </row>
    <row r="312" spans="6:7" ht="14.25">
      <c r="F312" s="11"/>
      <c r="G312" s="11"/>
    </row>
    <row r="313" spans="6:7" ht="14.25">
      <c r="F313" s="11"/>
      <c r="G313" s="11"/>
    </row>
    <row r="314" spans="6:7" ht="14.25">
      <c r="F314" s="11"/>
      <c r="G314" s="11"/>
    </row>
  </sheetData>
  <sheetProtection/>
  <mergeCells count="2">
    <mergeCell ref="G2:H2"/>
    <mergeCell ref="A1:H1"/>
  </mergeCells>
  <printOptions/>
  <pageMargins left="0.5118110236220472" right="0.4330708661417323" top="0.2362204724409449" bottom="0.2755905511811024" header="0.11811023622047245" footer="0.15748031496062992"/>
  <pageSetup horizontalDpi="600" verticalDpi="600" orientation="portrait" paperSize="9" scale="7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F72"/>
  <sheetViews>
    <sheetView zoomScalePageLayoutView="0" workbookViewId="0" topLeftCell="A1">
      <selection activeCell="A1" sqref="A1:D1"/>
    </sheetView>
  </sheetViews>
  <sheetFormatPr defaultColWidth="5.75390625" defaultRowHeight="14.25"/>
  <cols>
    <col min="1" max="1" width="59.50390625" style="119" customWidth="1"/>
    <col min="2" max="2" width="18.50390625" style="119" customWidth="1"/>
    <col min="3" max="3" width="17.75390625" style="119" customWidth="1"/>
    <col min="4" max="4" width="16.75390625" style="119" customWidth="1"/>
    <col min="5" max="16384" width="5.75390625" style="119" customWidth="1"/>
  </cols>
  <sheetData>
    <row r="1" spans="1:4" ht="33.75" customHeight="1">
      <c r="A1" s="216" t="s">
        <v>1706</v>
      </c>
      <c r="B1" s="216"/>
      <c r="C1" s="216"/>
      <c r="D1" s="216"/>
    </row>
    <row r="2" spans="1:4" ht="16.5" customHeight="1">
      <c r="A2" s="217" t="s">
        <v>75</v>
      </c>
      <c r="B2" s="217"/>
      <c r="C2" s="217"/>
      <c r="D2" s="217"/>
    </row>
    <row r="3" spans="1:4" ht="23.25" customHeight="1">
      <c r="A3" s="120" t="s">
        <v>1531</v>
      </c>
      <c r="B3" s="22" t="s">
        <v>1362</v>
      </c>
      <c r="C3" s="22" t="s">
        <v>1361</v>
      </c>
      <c r="D3" s="120" t="s">
        <v>1532</v>
      </c>
    </row>
    <row r="4" spans="1:6" ht="18" customHeight="1">
      <c r="A4" s="121" t="s">
        <v>1533</v>
      </c>
      <c r="B4" s="122">
        <f>SUM(B61,B64:B68)</f>
        <v>11567</v>
      </c>
      <c r="C4" s="122">
        <f>SUM(C61,C64:C68)</f>
        <v>11611</v>
      </c>
      <c r="D4" s="123">
        <f>(C4-B4)/B4*100</f>
        <v>0.3803924958934901</v>
      </c>
      <c r="E4" s="124"/>
      <c r="F4" s="124"/>
    </row>
    <row r="5" spans="1:4" ht="18" customHeight="1">
      <c r="A5" s="125" t="s">
        <v>1534</v>
      </c>
      <c r="B5" s="126"/>
      <c r="C5" s="127"/>
      <c r="D5" s="127"/>
    </row>
    <row r="6" spans="1:4" ht="18" customHeight="1">
      <c r="A6" s="128" t="s">
        <v>1535</v>
      </c>
      <c r="B6" s="126"/>
      <c r="C6" s="127"/>
      <c r="D6" s="127"/>
    </row>
    <row r="7" spans="1:4" ht="18" customHeight="1">
      <c r="A7" s="129" t="s">
        <v>1536</v>
      </c>
      <c r="B7" s="126"/>
      <c r="C7" s="127"/>
      <c r="D7" s="127"/>
    </row>
    <row r="8" spans="1:4" ht="18" customHeight="1">
      <c r="A8" s="129" t="s">
        <v>1537</v>
      </c>
      <c r="B8" s="126"/>
      <c r="C8" s="127"/>
      <c r="D8" s="127"/>
    </row>
    <row r="9" spans="1:4" ht="18" customHeight="1">
      <c r="A9" s="129" t="s">
        <v>1538</v>
      </c>
      <c r="B9" s="126"/>
      <c r="C9" s="127"/>
      <c r="D9" s="127"/>
    </row>
    <row r="10" spans="1:4" ht="18" customHeight="1">
      <c r="A10" s="129" t="s">
        <v>1539</v>
      </c>
      <c r="B10" s="126"/>
      <c r="C10" s="127"/>
      <c r="D10" s="127"/>
    </row>
    <row r="11" spans="1:4" ht="18" customHeight="1">
      <c r="A11" s="129" t="s">
        <v>1540</v>
      </c>
      <c r="B11" s="126"/>
      <c r="C11" s="127"/>
      <c r="D11" s="127"/>
    </row>
    <row r="12" spans="1:4" ht="18" customHeight="1">
      <c r="A12" s="129" t="s">
        <v>1577</v>
      </c>
      <c r="B12" s="126"/>
      <c r="C12" s="127"/>
      <c r="D12" s="127"/>
    </row>
    <row r="13" spans="1:4" ht="18" customHeight="1">
      <c r="A13" s="130" t="s">
        <v>1541</v>
      </c>
      <c r="B13" s="127"/>
      <c r="C13" s="127"/>
      <c r="D13" s="127"/>
    </row>
    <row r="14" spans="1:4" ht="18" customHeight="1">
      <c r="A14" s="131" t="s">
        <v>1542</v>
      </c>
      <c r="B14" s="132"/>
      <c r="C14" s="127"/>
      <c r="D14" s="127"/>
    </row>
    <row r="15" spans="1:4" ht="18" customHeight="1">
      <c r="A15" s="131" t="s">
        <v>1543</v>
      </c>
      <c r="B15" s="132"/>
      <c r="C15" s="127"/>
      <c r="D15" s="127"/>
    </row>
    <row r="16" spans="1:4" ht="18" customHeight="1">
      <c r="A16" s="131" t="s">
        <v>1544</v>
      </c>
      <c r="B16" s="132"/>
      <c r="C16" s="127"/>
      <c r="D16" s="127"/>
    </row>
    <row r="17" spans="1:4" ht="18" customHeight="1">
      <c r="A17" s="131" t="s">
        <v>1545</v>
      </c>
      <c r="B17" s="132"/>
      <c r="C17" s="127"/>
      <c r="D17" s="127"/>
    </row>
    <row r="18" spans="1:4" ht="18" customHeight="1">
      <c r="A18" s="131" t="s">
        <v>1546</v>
      </c>
      <c r="B18" s="132"/>
      <c r="C18" s="127"/>
      <c r="D18" s="127"/>
    </row>
    <row r="19" spans="1:4" ht="18" customHeight="1">
      <c r="A19" s="131" t="s">
        <v>1578</v>
      </c>
      <c r="B19" s="132"/>
      <c r="C19" s="127"/>
      <c r="D19" s="127"/>
    </row>
    <row r="20" spans="1:4" ht="18" customHeight="1">
      <c r="A20" s="131" t="s">
        <v>1579</v>
      </c>
      <c r="B20" s="132"/>
      <c r="C20" s="127"/>
      <c r="D20" s="127"/>
    </row>
    <row r="21" spans="1:4" ht="18" customHeight="1">
      <c r="A21" s="131" t="s">
        <v>1580</v>
      </c>
      <c r="B21" s="132"/>
      <c r="C21" s="127"/>
      <c r="D21" s="127"/>
    </row>
    <row r="22" spans="1:4" ht="18" customHeight="1">
      <c r="A22" s="131" t="s">
        <v>1581</v>
      </c>
      <c r="B22" s="132"/>
      <c r="C22" s="127"/>
      <c r="D22" s="127"/>
    </row>
    <row r="23" spans="1:4" ht="18" customHeight="1">
      <c r="A23" s="131" t="s">
        <v>1547</v>
      </c>
      <c r="B23" s="132"/>
      <c r="C23" s="127"/>
      <c r="D23" s="127"/>
    </row>
    <row r="24" spans="1:4" ht="18" customHeight="1">
      <c r="A24" s="131" t="s">
        <v>1548</v>
      </c>
      <c r="B24" s="132"/>
      <c r="C24" s="127"/>
      <c r="D24" s="127"/>
    </row>
    <row r="25" spans="1:4" ht="18" customHeight="1">
      <c r="A25" s="131" t="s">
        <v>1582</v>
      </c>
      <c r="B25" s="132"/>
      <c r="C25" s="127"/>
      <c r="D25" s="127"/>
    </row>
    <row r="26" spans="1:4" ht="18" customHeight="1">
      <c r="A26" s="131" t="s">
        <v>1583</v>
      </c>
      <c r="B26" s="132"/>
      <c r="C26" s="127"/>
      <c r="D26" s="127"/>
    </row>
    <row r="27" spans="1:4" ht="18" customHeight="1">
      <c r="A27" s="150" t="s">
        <v>1584</v>
      </c>
      <c r="B27" s="132"/>
      <c r="C27" s="127"/>
      <c r="D27" s="127"/>
    </row>
    <row r="28" spans="1:4" ht="18" customHeight="1">
      <c r="A28" s="131" t="s">
        <v>1588</v>
      </c>
      <c r="B28" s="132"/>
      <c r="C28" s="127"/>
      <c r="D28" s="127"/>
    </row>
    <row r="29" spans="1:4" ht="18" customHeight="1">
      <c r="A29" s="131" t="s">
        <v>1589</v>
      </c>
      <c r="B29" s="132"/>
      <c r="C29" s="127"/>
      <c r="D29" s="127"/>
    </row>
    <row r="30" spans="1:4" ht="18" customHeight="1">
      <c r="A30" s="131" t="s">
        <v>1590</v>
      </c>
      <c r="B30" s="132"/>
      <c r="C30" s="127"/>
      <c r="D30" s="127"/>
    </row>
    <row r="31" spans="1:4" ht="18" customHeight="1">
      <c r="A31" s="131" t="s">
        <v>1591</v>
      </c>
      <c r="B31" s="132"/>
      <c r="C31" s="127"/>
      <c r="D31" s="127"/>
    </row>
    <row r="32" spans="1:4" ht="18" customHeight="1">
      <c r="A32" s="150" t="s">
        <v>1592</v>
      </c>
      <c r="B32" s="132"/>
      <c r="C32" s="127"/>
      <c r="D32" s="127"/>
    </row>
    <row r="33" spans="1:4" ht="18" customHeight="1">
      <c r="A33" s="131" t="s">
        <v>1593</v>
      </c>
      <c r="B33" s="132"/>
      <c r="C33" s="127"/>
      <c r="D33" s="127"/>
    </row>
    <row r="34" spans="1:4" ht="18" customHeight="1">
      <c r="A34" s="150" t="s">
        <v>1594</v>
      </c>
      <c r="B34" s="132"/>
      <c r="C34" s="127"/>
      <c r="D34" s="127"/>
    </row>
    <row r="35" spans="1:4" ht="18" customHeight="1">
      <c r="A35" s="131" t="s">
        <v>1595</v>
      </c>
      <c r="B35" s="132"/>
      <c r="C35" s="127"/>
      <c r="D35" s="127"/>
    </row>
    <row r="36" spans="1:4" ht="18" customHeight="1">
      <c r="A36" s="150" t="s">
        <v>1596</v>
      </c>
      <c r="B36" s="132"/>
      <c r="C36" s="127"/>
      <c r="D36" s="127"/>
    </row>
    <row r="37" spans="1:4" ht="18" customHeight="1">
      <c r="A37" s="150" t="s">
        <v>1597</v>
      </c>
      <c r="B37" s="132"/>
      <c r="C37" s="127"/>
      <c r="D37" s="127"/>
    </row>
    <row r="38" spans="1:4" ht="18" customHeight="1">
      <c r="A38" s="131" t="s">
        <v>1598</v>
      </c>
      <c r="B38" s="132"/>
      <c r="C38" s="127"/>
      <c r="D38" s="127"/>
    </row>
    <row r="39" spans="1:4" ht="18" customHeight="1">
      <c r="A39" s="150" t="s">
        <v>1599</v>
      </c>
      <c r="B39" s="132"/>
      <c r="C39" s="127"/>
      <c r="D39" s="127"/>
    </row>
    <row r="40" spans="1:4" ht="18" customHeight="1">
      <c r="A40" s="150" t="s">
        <v>1600</v>
      </c>
      <c r="B40" s="132"/>
      <c r="C40" s="127"/>
      <c r="D40" s="127"/>
    </row>
    <row r="41" spans="1:4" ht="18" customHeight="1">
      <c r="A41" s="150" t="s">
        <v>1587</v>
      </c>
      <c r="B41" s="132"/>
      <c r="C41" s="127"/>
      <c r="D41" s="127"/>
    </row>
    <row r="42" spans="1:4" ht="18" customHeight="1">
      <c r="A42" s="150" t="s">
        <v>1586</v>
      </c>
      <c r="B42" s="132"/>
      <c r="C42" s="127"/>
      <c r="D42" s="127"/>
    </row>
    <row r="43" spans="1:4" ht="18" customHeight="1">
      <c r="A43" s="135" t="s">
        <v>1549</v>
      </c>
      <c r="B43" s="132"/>
      <c r="C43" s="127"/>
      <c r="D43" s="127"/>
    </row>
    <row r="44" spans="1:4" ht="18" customHeight="1">
      <c r="A44" s="134" t="s">
        <v>1550</v>
      </c>
      <c r="B44" s="132"/>
      <c r="C44" s="127"/>
      <c r="D44" s="127"/>
    </row>
    <row r="45" spans="1:4" ht="18" customHeight="1">
      <c r="A45" s="134" t="s">
        <v>1551</v>
      </c>
      <c r="B45" s="132"/>
      <c r="C45" s="127"/>
      <c r="D45" s="127"/>
    </row>
    <row r="46" spans="1:4" ht="18" customHeight="1">
      <c r="A46" s="152" t="s">
        <v>1602</v>
      </c>
      <c r="B46" s="132"/>
      <c r="C46" s="127"/>
      <c r="D46" s="127"/>
    </row>
    <row r="47" spans="1:4" ht="18" customHeight="1">
      <c r="A47" s="134" t="s">
        <v>1552</v>
      </c>
      <c r="B47" s="132"/>
      <c r="C47" s="127"/>
      <c r="D47" s="127"/>
    </row>
    <row r="48" spans="1:4" ht="18" customHeight="1">
      <c r="A48" s="150" t="s">
        <v>1603</v>
      </c>
      <c r="B48" s="132"/>
      <c r="C48" s="127"/>
      <c r="D48" s="127"/>
    </row>
    <row r="49" spans="1:4" ht="18" customHeight="1">
      <c r="A49" s="150" t="s">
        <v>1604</v>
      </c>
      <c r="B49" s="132"/>
      <c r="C49" s="127"/>
      <c r="D49" s="127"/>
    </row>
    <row r="50" spans="1:4" ht="18" customHeight="1">
      <c r="A50" s="133" t="s">
        <v>1553</v>
      </c>
      <c r="B50" s="132"/>
      <c r="C50" s="127"/>
      <c r="D50" s="127"/>
    </row>
    <row r="51" spans="1:4" ht="18" customHeight="1">
      <c r="A51" s="150" t="s">
        <v>1601</v>
      </c>
      <c r="B51" s="132"/>
      <c r="C51" s="127"/>
      <c r="D51" s="127"/>
    </row>
    <row r="52" spans="1:4" ht="18" customHeight="1">
      <c r="A52" s="131" t="s">
        <v>1554</v>
      </c>
      <c r="B52" s="132"/>
      <c r="C52" s="127"/>
      <c r="D52" s="127"/>
    </row>
    <row r="53" spans="1:4" ht="18" customHeight="1">
      <c r="A53" s="150" t="s">
        <v>1605</v>
      </c>
      <c r="B53" s="132"/>
      <c r="C53" s="127"/>
      <c r="D53" s="127"/>
    </row>
    <row r="54" spans="1:4" ht="18" customHeight="1">
      <c r="A54" s="131" t="s">
        <v>1555</v>
      </c>
      <c r="B54" s="132"/>
      <c r="C54" s="127"/>
      <c r="D54" s="127"/>
    </row>
    <row r="55" spans="1:4" ht="18" customHeight="1">
      <c r="A55" s="131" t="s">
        <v>1556</v>
      </c>
      <c r="B55" s="132"/>
      <c r="C55" s="127"/>
      <c r="D55" s="127"/>
    </row>
    <row r="56" spans="1:4" ht="18" customHeight="1">
      <c r="A56" s="150" t="s">
        <v>1606</v>
      </c>
      <c r="B56" s="132"/>
      <c r="C56" s="127"/>
      <c r="D56" s="127"/>
    </row>
    <row r="57" spans="1:4" ht="18" customHeight="1">
      <c r="A57" s="131" t="s">
        <v>1557</v>
      </c>
      <c r="B57" s="132"/>
      <c r="C57" s="127"/>
      <c r="D57" s="127"/>
    </row>
    <row r="58" spans="1:4" ht="18" customHeight="1">
      <c r="A58" s="131" t="s">
        <v>1558</v>
      </c>
      <c r="B58" s="132"/>
      <c r="C58" s="127"/>
      <c r="D58" s="127"/>
    </row>
    <row r="59" spans="1:4" ht="18" customHeight="1">
      <c r="A59" s="150" t="s">
        <v>1607</v>
      </c>
      <c r="B59" s="132"/>
      <c r="C59" s="127"/>
      <c r="D59" s="127"/>
    </row>
    <row r="60" spans="1:4" ht="18" customHeight="1">
      <c r="A60" s="150" t="s">
        <v>1608</v>
      </c>
      <c r="B60" s="132"/>
      <c r="C60" s="127"/>
      <c r="D60" s="127"/>
    </row>
    <row r="61" spans="1:4" ht="18" customHeight="1">
      <c r="A61" s="136" t="s">
        <v>1559</v>
      </c>
      <c r="B61" s="137">
        <f>SUM(B62:B63)</f>
        <v>398</v>
      </c>
      <c r="C61" s="137">
        <f>SUM(C62:C63)</f>
        <v>4672</v>
      </c>
      <c r="D61" s="138">
        <f>(C61-B61)/B61*100</f>
        <v>1073.8693467336682</v>
      </c>
    </row>
    <row r="62" spans="1:4" ht="18" customHeight="1">
      <c r="A62" s="82" t="s">
        <v>1560</v>
      </c>
      <c r="B62" s="10"/>
      <c r="C62" s="10">
        <v>169</v>
      </c>
      <c r="D62" s="138"/>
    </row>
    <row r="63" spans="1:4" ht="18" customHeight="1">
      <c r="A63" s="82" t="s">
        <v>1561</v>
      </c>
      <c r="B63" s="10">
        <v>398</v>
      </c>
      <c r="C63" s="10">
        <v>4503</v>
      </c>
      <c r="D63" s="138">
        <f aca="true" t="shared" si="0" ref="D63:D69">(C63-B63)/B63*100</f>
        <v>1031.4070351758794</v>
      </c>
    </row>
    <row r="64" spans="1:4" ht="18" customHeight="1">
      <c r="A64" s="136" t="s">
        <v>1562</v>
      </c>
      <c r="B64" s="139">
        <v>1780</v>
      </c>
      <c r="C64" s="139">
        <v>2000</v>
      </c>
      <c r="D64" s="138">
        <f t="shared" si="0"/>
        <v>12.359550561797752</v>
      </c>
    </row>
    <row r="65" spans="1:4" ht="18" customHeight="1">
      <c r="A65" s="136" t="s">
        <v>1563</v>
      </c>
      <c r="B65" s="139"/>
      <c r="C65" s="139"/>
      <c r="D65" s="138"/>
    </row>
    <row r="66" spans="1:4" ht="18" customHeight="1">
      <c r="A66" s="136" t="s">
        <v>1576</v>
      </c>
      <c r="B66" s="139">
        <v>4486</v>
      </c>
      <c r="C66" s="139">
        <v>839</v>
      </c>
      <c r="D66" s="138">
        <f t="shared" si="0"/>
        <v>-81.29736959429336</v>
      </c>
    </row>
    <row r="67" spans="1:4" ht="18" customHeight="1">
      <c r="A67" s="136" t="s">
        <v>1564</v>
      </c>
      <c r="B67" s="139"/>
      <c r="C67" s="139"/>
      <c r="D67" s="138"/>
    </row>
    <row r="68" spans="1:4" ht="18" customHeight="1">
      <c r="A68" s="136" t="s">
        <v>1565</v>
      </c>
      <c r="B68" s="139">
        <f>SUM(B69:B70)</f>
        <v>4903</v>
      </c>
      <c r="C68" s="139">
        <f>SUM(C69:C70)</f>
        <v>4100</v>
      </c>
      <c r="D68" s="138">
        <f t="shared" si="0"/>
        <v>-16.377727921680606</v>
      </c>
    </row>
    <row r="69" spans="1:4" ht="18" customHeight="1">
      <c r="A69" s="82" t="s">
        <v>1566</v>
      </c>
      <c r="B69" s="139">
        <v>4903</v>
      </c>
      <c r="C69" s="139">
        <v>4100</v>
      </c>
      <c r="D69" s="138">
        <f t="shared" si="0"/>
        <v>-16.377727921680606</v>
      </c>
    </row>
    <row r="70" spans="1:4" ht="18" customHeight="1">
      <c r="A70" s="82" t="s">
        <v>1567</v>
      </c>
      <c r="B70" s="139"/>
      <c r="C70" s="139"/>
      <c r="D70" s="140"/>
    </row>
    <row r="72" ht="14.25">
      <c r="A72" s="141" t="s">
        <v>1568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2020-06-09T03:27:55Z</cp:lastPrinted>
  <dcterms:created xsi:type="dcterms:W3CDTF">2012-06-06T01:30:27Z</dcterms:created>
  <dcterms:modified xsi:type="dcterms:W3CDTF">2021-07-27T02:24:06Z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