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19" activeTab="0"/>
  </bookViews>
  <sheets>
    <sheet name="2023年城乡义务教育阶段公用经费补助资金分配表" sheetId="1" r:id="rId1"/>
    <sheet name="2023年寄宿生公用经费补助资金分配表" sheetId="2" r:id="rId2"/>
    <sheet name="Sheet1" sheetId="3" r:id="rId3"/>
    <sheet name="00000000" sheetId="4" state="veryHidden" r:id="rId4"/>
    <sheet name="Recovered_Sheet1" sheetId="5" state="veryHidden" r:id="rId5"/>
    <sheet name="Recovered_Sheet2" sheetId="6" state="veryHidden" r:id="rId6"/>
    <sheet name="Recovered_Sheet3" sheetId="7" state="veryHidden" r:id="rId7"/>
  </sheets>
  <definedNames>
    <definedName name="_xlnm.Print_Titles" localSheetId="0">'2023年城乡义务教育阶段公用经费补助资金分配表'!$1:$5</definedName>
  </definedNames>
  <calcPr fullCalcOnLoad="1"/>
</workbook>
</file>

<file path=xl/sharedStrings.xml><?xml version="1.0" encoding="utf-8"?>
<sst xmlns="http://schemas.openxmlformats.org/spreadsheetml/2006/main" count="307" uniqueCount="256">
  <si>
    <t>2023年城乡义务教育阶段公用经费补助资金分配表</t>
  </si>
  <si>
    <t>编制单位：柳城县教育局</t>
  </si>
  <si>
    <t>单位：元</t>
  </si>
  <si>
    <t>学校名称</t>
  </si>
  <si>
    <t>实际学生数</t>
  </si>
  <si>
    <t>补助学生数</t>
  </si>
  <si>
    <t>其中：普通学生</t>
  </si>
  <si>
    <t>其中：特教生及随班就读学生</t>
  </si>
  <si>
    <t>其中：送教上门学生</t>
  </si>
  <si>
    <t>补助标准</t>
  </si>
  <si>
    <t>下达资金</t>
  </si>
  <si>
    <t>合计</t>
  </si>
  <si>
    <t>中央</t>
  </si>
  <si>
    <t>自治区</t>
  </si>
  <si>
    <t>县级</t>
  </si>
  <si>
    <t>总计</t>
  </si>
  <si>
    <t>小学教育合计</t>
  </si>
  <si>
    <t>柳城县实验小学</t>
  </si>
  <si>
    <t>柳城县实验小学随班就读</t>
  </si>
  <si>
    <t>广西柳城县伏虎华侨农场学校</t>
  </si>
  <si>
    <t>广西柳城县伏虎华侨农场学校随班就读</t>
  </si>
  <si>
    <t>柳城县文昌小学</t>
  </si>
  <si>
    <t>柳城县文昌小学随班就读</t>
  </si>
  <si>
    <t>广西柳城县东泉华侨农场学校</t>
  </si>
  <si>
    <t>广西柳城县东泉华侨农场学校送教上门</t>
  </si>
  <si>
    <t>大埔二小小计</t>
  </si>
  <si>
    <t>柳城县大埔镇里明小学</t>
  </si>
  <si>
    <t>柳城县大埔镇正殿小学</t>
  </si>
  <si>
    <t>柳城县大埔镇正殿小学随班就读</t>
  </si>
  <si>
    <t>柳城县大埔镇保大小学</t>
  </si>
  <si>
    <t>柳城县大埔镇中回小学</t>
  </si>
  <si>
    <t>柳城县大埔镇中回小学随班就读</t>
  </si>
  <si>
    <t>柳城县大埔镇洛古小学</t>
  </si>
  <si>
    <t>柳城县大埔镇南村小学</t>
  </si>
  <si>
    <t>柳城县大埔镇龙台小学</t>
  </si>
  <si>
    <t>柳城县大埔镇六休小学</t>
  </si>
  <si>
    <t>柳城县大埔镇木桐小学</t>
  </si>
  <si>
    <t>柳城县大埔镇老都六小学</t>
  </si>
  <si>
    <t>洛崖小学小计</t>
  </si>
  <si>
    <t>柳城县大埔镇洛崖小学</t>
  </si>
  <si>
    <t>柳城县大埔镇洛崖小学随班就读\送教上门</t>
  </si>
  <si>
    <t>柳城县大埔镇乐寨小学</t>
  </si>
  <si>
    <t>柳城县大埔镇乐寨小学随班就读\送教上门</t>
  </si>
  <si>
    <t>柳城县大埔镇吉兆小学</t>
  </si>
  <si>
    <t>柳城县大埔镇勤俭小学</t>
  </si>
  <si>
    <t>柳城县大埔镇同境小学</t>
  </si>
  <si>
    <t>柳城县大埔镇同境小学随班就读</t>
  </si>
  <si>
    <t>柳城县大埔镇中寨小学</t>
  </si>
  <si>
    <t>柳城县大埔镇三塘小学</t>
  </si>
  <si>
    <t>柳城县大埔镇三塘小学随班就读</t>
  </si>
  <si>
    <t>龙头小学小计</t>
  </si>
  <si>
    <t>柳城县龙头中心小学</t>
  </si>
  <si>
    <t>柳城县龙头小学随班就读\送教上门</t>
  </si>
  <si>
    <t>柳城县龙头镇隆水小学</t>
  </si>
  <si>
    <t>柳城县龙头镇伏虎小学</t>
  </si>
  <si>
    <t>柳城县龙头镇顺天小学</t>
  </si>
  <si>
    <t>柳城县龙头镇佳用小学</t>
  </si>
  <si>
    <t>太平小学小计</t>
  </si>
  <si>
    <t>柳城县太平中心小学</t>
  </si>
  <si>
    <t>柳城县太平小学随班就读\送教上门</t>
  </si>
  <si>
    <t>柳城县太平镇杨梅小学</t>
  </si>
  <si>
    <t>柳城县太平镇杨梅小学随班就读</t>
  </si>
  <si>
    <t>柳城县太平镇上火小学</t>
  </si>
  <si>
    <t>柳城县太平镇上火小学送教上门</t>
  </si>
  <si>
    <t>柳城县太平镇近潭小学</t>
  </si>
  <si>
    <t>柳城县太平镇近潭小学随班就读</t>
  </si>
  <si>
    <t>柳城县太平镇长岭希望小学</t>
  </si>
  <si>
    <t>柳城县太平镇山咀小学</t>
  </si>
  <si>
    <t>柳城县太平镇山咀小学随班就读</t>
  </si>
  <si>
    <t>沙埔小学小计</t>
  </si>
  <si>
    <t>柳城县沙埔中心小学</t>
  </si>
  <si>
    <t>柳城县沙埔小学随班就读\送教上门</t>
  </si>
  <si>
    <t>柳城县沙埔镇长隆小学</t>
  </si>
  <si>
    <t>柳城县沙埔镇长隆小学随班就读</t>
  </si>
  <si>
    <t>柳城县沙埔镇上雷小学</t>
  </si>
  <si>
    <t>柳城县沙埔镇上雷小学随班就读</t>
  </si>
  <si>
    <t>柳城县沙埔镇古仁小学</t>
  </si>
  <si>
    <t>柳城县沙埔镇六广小学</t>
  </si>
  <si>
    <t>柳城县沙埔镇大安小学</t>
  </si>
  <si>
    <t>柳城县沙埔镇大安小学随班就读</t>
  </si>
  <si>
    <t>柳城县沙埔镇碑田小学</t>
  </si>
  <si>
    <t>柳城县沙埔镇潭竹小学</t>
  </si>
  <si>
    <t>柳城县沙埔镇潭竹小学随班就读</t>
  </si>
  <si>
    <t>柳城县沙埔镇大安山顶小学</t>
  </si>
  <si>
    <t>柳城县沙埔镇大安石桥小学</t>
  </si>
  <si>
    <t>柳城县沙埔镇长隆古青小学</t>
  </si>
  <si>
    <t>柳城县沙埔镇长隆古青小学随班就读</t>
  </si>
  <si>
    <t>柳城县沙埔镇古仁减龙小学</t>
  </si>
  <si>
    <t>西安小学小计</t>
  </si>
  <si>
    <t>柳城县东泉镇西安希望小学</t>
  </si>
  <si>
    <t>柳城县东泉镇西安希望小学随班就读/送教上门</t>
  </si>
  <si>
    <t>柳城县东泉镇凉亭小学</t>
  </si>
  <si>
    <t>柳城县东泉镇凉亭小学随班就读</t>
  </si>
  <si>
    <t>柳城县东泉镇黄塘小学</t>
  </si>
  <si>
    <t>柳城县东泉镇走马小学</t>
  </si>
  <si>
    <t>柳城县东泉镇中段小学</t>
  </si>
  <si>
    <t>柳城县东泉镇中段小学随班就读</t>
  </si>
  <si>
    <t>凤山小学小计</t>
  </si>
  <si>
    <t>柳城县凤山中心小学</t>
  </si>
  <si>
    <t>柳城县凤山中心小学随班就读</t>
  </si>
  <si>
    <t>柳城县凤山镇对河小学</t>
  </si>
  <si>
    <t>柳城县凤山镇头塘小学</t>
  </si>
  <si>
    <t>柳城县凤山镇大湾小学</t>
  </si>
  <si>
    <t>柳城县凤山镇二塘小学</t>
  </si>
  <si>
    <t>柳城县凤山镇思练小学</t>
  </si>
  <si>
    <t>柳城县凤山镇思练小学随班就读/送教上门</t>
  </si>
  <si>
    <t>东泉小学小计</t>
  </si>
  <si>
    <t>柳城县东泉中心小学</t>
  </si>
  <si>
    <t>柳城县东泉中心小学随班就读</t>
  </si>
  <si>
    <t>柳城县东泉中心小学送教上门</t>
  </si>
  <si>
    <t>柳城县东泉镇青山小学</t>
  </si>
  <si>
    <t>柳城县东泉镇青山小学随班就读</t>
  </si>
  <si>
    <t>柳城县东泉镇永安小学</t>
  </si>
  <si>
    <t>柳城县东泉镇永安小学随班就读</t>
  </si>
  <si>
    <t>柳城县东泉镇大樟小学</t>
  </si>
  <si>
    <t>柳城县东泉镇大樟小学随班就读</t>
  </si>
  <si>
    <t>柳城县东泉镇洲村小学</t>
  </si>
  <si>
    <t>柳城县东泉镇前屯小学</t>
  </si>
  <si>
    <t>柳城县东泉镇前屯小学随班就读</t>
  </si>
  <si>
    <t>柳城县东泉镇尖石小学</t>
  </si>
  <si>
    <t>柳城县东泉镇对河小学</t>
  </si>
  <si>
    <t>柳城县东泉镇思江小学</t>
  </si>
  <si>
    <t>柳城县东泉镇新龙小学</t>
  </si>
  <si>
    <t>柳城县东泉镇马安小学</t>
  </si>
  <si>
    <t>柳城县东泉镇碑塘小学</t>
  </si>
  <si>
    <t>柳城县东泉镇碑塘小学送教上门</t>
  </si>
  <si>
    <t>柳城县东泉镇高田小学</t>
  </si>
  <si>
    <t>柳城县东泉镇莫道小学</t>
  </si>
  <si>
    <t>柳城县东泉镇古六小学</t>
  </si>
  <si>
    <t>柳城县东泉镇雷塘小学</t>
  </si>
  <si>
    <t>社冲小学小计</t>
  </si>
  <si>
    <t>柳城县社冲中心小学</t>
  </si>
  <si>
    <t>柳城县社冲中心小学随班就读/送教上门</t>
  </si>
  <si>
    <t>柳城县社冲仓贝小学</t>
  </si>
  <si>
    <t>柳城县社冲长漕小学</t>
  </si>
  <si>
    <t>柳城县社冲长漕小学随班就读</t>
  </si>
  <si>
    <t>柳城县社冲洛文小学</t>
  </si>
  <si>
    <t>柳城县社冲大湖小学</t>
  </si>
  <si>
    <t>马山小学小计</t>
  </si>
  <si>
    <t>柳城县马山中心小学</t>
  </si>
  <si>
    <t>柳城县马山中心小学随班就读、送教上门</t>
  </si>
  <si>
    <t>柳城县马山乡大龙小学</t>
  </si>
  <si>
    <t>柳城县马山乡大龙小学随班就读</t>
  </si>
  <si>
    <t>柳城县马山乡北浩小学</t>
  </si>
  <si>
    <t>柳城县马山乡八甲小学</t>
  </si>
  <si>
    <t>柳城县马山乡横山小学</t>
  </si>
  <si>
    <t>柳城县马山乡横水小学</t>
  </si>
  <si>
    <t>六塘小学小计</t>
  </si>
  <si>
    <t>柳城县六塘中心小学</t>
  </si>
  <si>
    <t>柳城县六塘中心小学随班就读、送教上门</t>
  </si>
  <si>
    <t>柳城县六塘镇三界小学</t>
  </si>
  <si>
    <t>柳城县六塘镇三界小学随班就读</t>
  </si>
  <si>
    <t>柳城县六塘镇拉燕小学</t>
  </si>
  <si>
    <t>柳城县六塘镇中团小学</t>
  </si>
  <si>
    <t>冲脉小学小计</t>
  </si>
  <si>
    <t>柳城县冲脉中心小学</t>
  </si>
  <si>
    <t>柳城县冲脉中心小学随班就读/送教上门</t>
  </si>
  <si>
    <t>柳城县冲脉镇米村小学</t>
  </si>
  <si>
    <t>柳城县冲脉镇大要小学</t>
  </si>
  <si>
    <t>寨隆小学小计</t>
  </si>
  <si>
    <t>柳城县寨隆镇中心小学</t>
  </si>
  <si>
    <t>柳城县寨隆镇中心小学随班就读</t>
  </si>
  <si>
    <t>龙美小学小计</t>
  </si>
  <si>
    <t>柳城县古砦仫佬族乡龙美希望小学</t>
  </si>
  <si>
    <t>柳城县古砦仫佬族乡龙美希望小学随班就/送教上门读</t>
  </si>
  <si>
    <t>柳城县古砦仫佬族乡公安希望小学</t>
  </si>
  <si>
    <t>柳城县古砦仫佬族乡古砦小学</t>
  </si>
  <si>
    <t>柳城县古砦仫佬族乡泗巷小学</t>
  </si>
  <si>
    <t>柳城县古砦仫佬族乡鱼峰水泥希望小学</t>
  </si>
  <si>
    <t>柳城县古砦仫佬族乡云峰小学</t>
  </si>
  <si>
    <t>柳城县古砦仫佬族乡云峰小学随班就读</t>
  </si>
  <si>
    <t>柳城县古砦仫佬族乡上富小学</t>
  </si>
  <si>
    <t>柳城县古砦仫佬族乡大户小学</t>
  </si>
  <si>
    <t>柳城县古砦仫佬族乡岭头小学</t>
  </si>
  <si>
    <t>柳城县古砦仫佬族乡龙袍小学</t>
  </si>
  <si>
    <t>初中教育合计</t>
  </si>
  <si>
    <t>柳城县文昌中学</t>
  </si>
  <si>
    <t xml:space="preserve">柳城县文昌中学随班就读/送教上门 </t>
  </si>
  <si>
    <t>广西柳城县太平中学</t>
  </si>
  <si>
    <t xml:space="preserve">广西柳城县太平中学随班就读/送教上门 </t>
  </si>
  <si>
    <t>广西壮族自治区柳城县东泉中学</t>
  </si>
  <si>
    <t>广西壮族自治区柳城县东泉中学随班就读</t>
  </si>
  <si>
    <t>柳城县东泉第二中学</t>
  </si>
  <si>
    <t>柳城县东泉第二中学随班就读</t>
  </si>
  <si>
    <t>柳城县民族中学</t>
  </si>
  <si>
    <t>柳城县民族中学随班就读、送教上门</t>
  </si>
  <si>
    <t>柳城县实验中学</t>
  </si>
  <si>
    <t>柳城县实验中学随班就读、送教上门</t>
  </si>
  <si>
    <t>柳城县实验中学文昌校区</t>
  </si>
  <si>
    <t>柳城县实验中学文昌校区随班就读、送教上门</t>
  </si>
  <si>
    <t>柳城县中学初中部</t>
  </si>
  <si>
    <t>柳城县中学初中部随班就读、送教上门</t>
  </si>
  <si>
    <t>特殊学校教育合计</t>
  </si>
  <si>
    <t>特殊教育学校</t>
  </si>
  <si>
    <t>2023年寄宿生公用经费补助资金分配表</t>
  </si>
  <si>
    <t>金额单位：元</t>
  </si>
  <si>
    <t>寄宿生人数</t>
  </si>
  <si>
    <t>本次下达资金</t>
  </si>
  <si>
    <t>其中</t>
  </si>
  <si>
    <t>备注</t>
  </si>
  <si>
    <t>全县合计</t>
  </si>
  <si>
    <t>一</t>
  </si>
  <si>
    <t>小学合计</t>
  </si>
  <si>
    <t>龙头中心小学</t>
  </si>
  <si>
    <t>太平中心小学</t>
  </si>
  <si>
    <t>沙埔中心小学</t>
  </si>
  <si>
    <t>东泉中心小学</t>
  </si>
  <si>
    <t>西安中心小学</t>
  </si>
  <si>
    <t>马山中心小学</t>
  </si>
  <si>
    <t>社冲中心小学</t>
  </si>
  <si>
    <t>寨隆中心小学</t>
  </si>
  <si>
    <t>冲脉中心小学</t>
  </si>
  <si>
    <t>六塘中心小学</t>
  </si>
  <si>
    <t>龙美希望小学</t>
  </si>
  <si>
    <t>洛崖中心小学</t>
  </si>
  <si>
    <t>二</t>
  </si>
  <si>
    <t>初中合计</t>
  </si>
  <si>
    <t>实验中学</t>
  </si>
  <si>
    <t>实验中学文昌校区</t>
  </si>
  <si>
    <t>民族中学</t>
  </si>
  <si>
    <t>文昌中学</t>
  </si>
  <si>
    <t>太平中学</t>
  </si>
  <si>
    <t>东泉中学</t>
  </si>
  <si>
    <t>东泉二中</t>
  </si>
  <si>
    <t>柳城县中学</t>
  </si>
  <si>
    <t>三</t>
  </si>
  <si>
    <t>小学教育</t>
  </si>
  <si>
    <t>特教学校</t>
  </si>
  <si>
    <t>应拨</t>
  </si>
  <si>
    <t>指标</t>
  </si>
  <si>
    <t>结余</t>
  </si>
  <si>
    <t>第二批退款</t>
  </si>
  <si>
    <t>第二批退款后结余</t>
  </si>
  <si>
    <t>线上指标结余</t>
  </si>
  <si>
    <t>线上可用指标结余</t>
  </si>
  <si>
    <t>区</t>
  </si>
  <si>
    <t>县</t>
  </si>
  <si>
    <t>柳城县大埔镇洛崖初级中学</t>
  </si>
  <si>
    <t>柳城县大埔镇洛崖初级中学随班就读</t>
  </si>
  <si>
    <t>寄宿生</t>
  </si>
  <si>
    <t>广西壮族自治区柳城县沙埔中学</t>
  </si>
  <si>
    <t>广西壮族自治区柳城县沙埔中学随班就读</t>
  </si>
  <si>
    <t xml:space="preserve">广西壮族自治区柳城县沙埔中学送教上门 </t>
  </si>
  <si>
    <t>广西壮族自治区柳城县凤山中学</t>
  </si>
  <si>
    <t>广西壮族自治区柳城县凤山中学随班就读</t>
  </si>
  <si>
    <t>广西壮族自治区柳城县凤山中学送教上门</t>
  </si>
  <si>
    <t>广西壮族自治区柳城县六塘中学</t>
  </si>
  <si>
    <t>广西壮族自治区柳城县六塘中学随班就读</t>
  </si>
  <si>
    <t>广西壮族自治区柳城县六塘中学送教上门</t>
  </si>
  <si>
    <t>柳城县古砦仫佬族乡古砦中学</t>
  </si>
  <si>
    <t>柳城县古砦仫佬族乡古砦中学随班就读</t>
  </si>
  <si>
    <t>柳城县古砦仫佬族乡古砦中学送教上门</t>
  </si>
  <si>
    <t>文昌校区</t>
  </si>
  <si>
    <t>春学期</t>
  </si>
  <si>
    <t>秋学期</t>
  </si>
  <si>
    <t>拨款人数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</si>
</sst>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(&quot;$&quot;* #,##0_);_(&quot;$&quot;* \(#,##0\);_(&quot;$&quot;* &quot;-&quot;_);_(@_)"/>
    <numFmt numFmtId="178" formatCode="_-&quot;$&quot;* #,##0_-;\-&quot;$&quot;* #,##0_-;_-&quot;$&quot;* &quot;-&quot;_-;_-@_-"/>
    <numFmt numFmtId="179" formatCode="_-* #,##0.00\ _k_r_-;\-* #,##0.00\ _k_r_-;_-* &quot;-&quot;??\ _k_r_-;_-@_-"/>
    <numFmt numFmtId="180" formatCode="&quot;綅&quot;\t#,##0_);[Red]\(&quot;綅&quot;\t#,##0\)"/>
    <numFmt numFmtId="181" formatCode="\$#,##0;\(\$#,##0\)"/>
    <numFmt numFmtId="182" formatCode="_-* #,##0_$_-;\-* #,##0_$_-;_-* &quot;-&quot;_$_-;_-@_-"/>
    <numFmt numFmtId="183" formatCode="_-&quot;$&quot;\ * #,##0.00_-;_-&quot;$&quot;\ * #,##0.00\-;_-&quot;$&quot;\ * &quot;-&quot;??_-;_-@_-"/>
    <numFmt numFmtId="184" formatCode="#,##0.0_);\(#,##0.0\)"/>
    <numFmt numFmtId="185" formatCode="&quot;$&quot;#,##0.00_);[Red]\(&quot;$&quot;#,##0.00\)"/>
    <numFmt numFmtId="186" formatCode="_-* #,##0&quot;$&quot;_-;\-* #,##0&quot;$&quot;_-;_-* &quot;-&quot;&quot;$&quot;_-;_-@_-"/>
    <numFmt numFmtId="187" formatCode="_-&quot;$&quot;\ * #,##0_-;_-&quot;$&quot;\ * #,##0\-;_-&quot;$&quot;\ * &quot;-&quot;_-;_-@_-"/>
    <numFmt numFmtId="188" formatCode="0.00_)"/>
    <numFmt numFmtId="189" formatCode="&quot;$&quot;#,##0_);\(&quot;$&quot;#,##0\)"/>
    <numFmt numFmtId="190" formatCode="#,##0;\(#,##0\)"/>
    <numFmt numFmtId="191" formatCode="_(&quot;$&quot;* #,##0.00_);_(&quot;$&quot;* \(#,##0.00\);_(&quot;$&quot;* &quot;-&quot;??_);_(@_)"/>
    <numFmt numFmtId="192" formatCode="&quot;$&quot;\ #,##0.00_-;[Red]&quot;$&quot;\ #,##0.00\-"/>
    <numFmt numFmtId="193" formatCode="#,##0;[Red]\(#,##0\)"/>
    <numFmt numFmtId="194" formatCode="#,##0;\-#,##0;&quot;-&quot;"/>
    <numFmt numFmtId="195" formatCode="_-* #,##0.00_-;\-* #,##0.00_-;_-* &quot;-&quot;??_-;_-@_-"/>
    <numFmt numFmtId="196" formatCode="\$#,##0.00;\(\$#,##0.00\)"/>
    <numFmt numFmtId="197" formatCode="&quot;?\t#,##0_);[Red]\(&quot;&quot;?&quot;\t#,##0\)"/>
    <numFmt numFmtId="198" formatCode="&quot;$&quot;#,##0_);[Red]\(&quot;$&quot;#,##0\)"/>
    <numFmt numFmtId="199" formatCode="#\ ??/??"/>
    <numFmt numFmtId="200" formatCode="_-* #,##0\ _k_r_-;\-* #,##0\ _k_r_-;_-* &quot;-&quot;\ _k_r_-;_-@_-"/>
    <numFmt numFmtId="201" formatCode="_-* #,##0.00&quot;$&quot;_-;\-* #,##0.00&quot;$&quot;_-;_-* &quot;-&quot;??&quot;$&quot;_-;_-@_-"/>
    <numFmt numFmtId="202" formatCode="_-&quot;$&quot;* #,##0.00_-;\-&quot;$&quot;* #,##0.00_-;_-&quot;$&quot;* &quot;-&quot;??_-;_-@_-"/>
    <numFmt numFmtId="203" formatCode="_-* #,##0.00_$_-;\-* #,##0.00_$_-;_-* &quot;-&quot;??_$_-;_-@_-"/>
    <numFmt numFmtId="204" formatCode="0.0"/>
  </numFmts>
  <fonts count="120">
    <font>
      <sz val="11"/>
      <color indexed="8"/>
      <name val="Tahoma"/>
      <family val="2"/>
    </font>
    <font>
      <sz val="11"/>
      <name val="宋体"/>
      <family val="0"/>
    </font>
    <font>
      <sz val="10"/>
      <name val="Arial"/>
      <family val="2"/>
    </font>
    <font>
      <sz val="11"/>
      <color indexed="10"/>
      <name val="Tahoma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8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1"/>
      <color indexed="62"/>
      <name val="Tahoma"/>
      <family val="2"/>
    </font>
    <font>
      <sz val="8"/>
      <name val="Times New Roman"/>
      <family val="1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2"/>
      <color indexed="52"/>
      <name val="楷体_GB2312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1"/>
      <color indexed="9"/>
      <name val="Tahoma"/>
      <family val="2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2"/>
      <color indexed="20"/>
      <name val="楷体_GB2312"/>
      <family val="0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62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color indexed="8"/>
      <name val="Arial"/>
      <family val="2"/>
    </font>
    <font>
      <sz val="12"/>
      <color indexed="8"/>
      <name val="楷体_GB2312"/>
      <family val="0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0.5"/>
      <color indexed="20"/>
      <name val="宋体"/>
      <family val="0"/>
    </font>
    <font>
      <sz val="11"/>
      <color indexed="17"/>
      <name val="Tahoma"/>
      <family val="2"/>
    </font>
    <font>
      <b/>
      <sz val="11"/>
      <color indexed="56"/>
      <name val="Calibri"/>
      <family val="2"/>
    </font>
    <font>
      <sz val="11"/>
      <color indexed="60"/>
      <name val="Tahoma"/>
      <family val="2"/>
    </font>
    <font>
      <sz val="12"/>
      <color indexed="60"/>
      <name val="楷体_GB2312"/>
      <family val="0"/>
    </font>
    <font>
      <sz val="12"/>
      <color indexed="17"/>
      <name val="楷体_GB2312"/>
      <family val="0"/>
    </font>
    <font>
      <sz val="11"/>
      <color indexed="8"/>
      <name val="Calibri"/>
      <family val="2"/>
    </font>
    <font>
      <sz val="10"/>
      <name val="Geneva"/>
      <family val="2"/>
    </font>
    <font>
      <sz val="11"/>
      <color indexed="52"/>
      <name val="Calibri"/>
      <family val="2"/>
    </font>
    <font>
      <b/>
      <sz val="12"/>
      <color indexed="9"/>
      <name val="楷体_GB2312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.5"/>
      <color indexed="17"/>
      <name val="宋体"/>
      <family val="0"/>
    </font>
    <font>
      <sz val="12"/>
      <color indexed="9"/>
      <name val="楷体_GB2312"/>
      <family val="0"/>
    </font>
    <font>
      <sz val="11"/>
      <color indexed="17"/>
      <name val="Calibri"/>
      <family val="2"/>
    </font>
    <font>
      <sz val="12"/>
      <color indexed="16"/>
      <name val="宋体"/>
      <family val="0"/>
    </font>
    <font>
      <sz val="8"/>
      <name val="Arial"/>
      <family val="2"/>
    </font>
    <font>
      <b/>
      <sz val="13"/>
      <color indexed="56"/>
      <name val="楷体_GB2312"/>
      <family val="0"/>
    </font>
    <font>
      <sz val="11"/>
      <color indexed="9"/>
      <name val="Calibri"/>
      <family val="2"/>
    </font>
    <font>
      <b/>
      <sz val="10"/>
      <name val="Tms Rmn"/>
      <family val="1"/>
    </font>
    <font>
      <sz val="12"/>
      <color indexed="20"/>
      <name val="宋体"/>
      <family val="0"/>
    </font>
    <font>
      <b/>
      <i/>
      <sz val="16"/>
      <name val="Helv"/>
      <family val="2"/>
    </font>
    <font>
      <sz val="7"/>
      <name val="Helv"/>
      <family val="2"/>
    </font>
    <font>
      <sz val="12"/>
      <color indexed="10"/>
      <name val="楷体_GB2312"/>
      <family val="0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u val="single"/>
      <sz val="7.5"/>
      <color indexed="12"/>
      <name val="Arial"/>
      <family val="2"/>
    </font>
    <font>
      <sz val="11"/>
      <color indexed="60"/>
      <name val="Calibri"/>
      <family val="2"/>
    </font>
    <font>
      <b/>
      <sz val="10"/>
      <name val="MS Sans Serif"/>
      <family val="2"/>
    </font>
    <font>
      <sz val="11"/>
      <color indexed="20"/>
      <name val="Calibri"/>
      <family val="2"/>
    </font>
    <font>
      <sz val="11"/>
      <color indexed="62"/>
      <name val="宋体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2"/>
      <name val="바탕체"/>
      <family val="0"/>
    </font>
    <font>
      <sz val="11"/>
      <color indexed="10"/>
      <name val="Calibri"/>
      <family val="2"/>
    </font>
    <font>
      <sz val="12"/>
      <name val="Courier"/>
      <family val="3"/>
    </font>
    <font>
      <b/>
      <sz val="15"/>
      <color indexed="56"/>
      <name val="楷体_GB2312"/>
      <family val="0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62"/>
      <name val="楷体_GB2312"/>
      <family val="0"/>
    </font>
    <font>
      <u val="single"/>
      <sz val="11"/>
      <color indexed="12"/>
      <name val="宋体"/>
      <family val="0"/>
    </font>
    <font>
      <b/>
      <sz val="12"/>
      <color indexed="8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2"/>
      <name val="官帕眉"/>
      <family val="0"/>
    </font>
    <font>
      <b/>
      <sz val="12"/>
      <color indexed="63"/>
      <name val="楷体_GB2312"/>
      <family val="0"/>
    </font>
    <font>
      <sz val="12"/>
      <name val="新細明體"/>
      <family val="0"/>
    </font>
    <font>
      <sz val="10"/>
      <name val="MS Sans Serif"/>
      <family val="2"/>
    </font>
    <font>
      <sz val="11"/>
      <color theme="1"/>
      <name val="Calibri"/>
      <family val="0"/>
    </font>
    <font>
      <sz val="11"/>
      <color rgb="FFFF0000"/>
      <name val="Tahoma"/>
      <family val="2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8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5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1" applyNumberFormat="0" applyAlignment="0" applyProtection="0"/>
    <xf numFmtId="0" fontId="20" fillId="0" borderId="0">
      <alignment horizontal="center" wrapText="1"/>
      <protection locked="0"/>
    </xf>
    <xf numFmtId="0" fontId="21" fillId="6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0" fillId="7" borderId="0" applyNumberFormat="0" applyBorder="0" applyAlignment="0" applyProtection="0"/>
    <xf numFmtId="0" fontId="23" fillId="6" borderId="1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176" fontId="2" fillId="0" borderId="2" applyFill="0" applyProtection="0">
      <alignment horizontal="right"/>
    </xf>
    <xf numFmtId="0" fontId="18" fillId="3" borderId="0" applyNumberFormat="0" applyBorder="0" applyAlignment="0" applyProtection="0"/>
    <xf numFmtId="0" fontId="26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0" borderId="0">
      <alignment/>
      <protection/>
    </xf>
    <xf numFmtId="0" fontId="0" fillId="9" borderId="3" applyNumberFormat="0" applyFont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31" fillId="3" borderId="0" applyNumberFormat="0" applyBorder="0" applyAlignment="0" applyProtection="0"/>
    <xf numFmtId="0" fontId="18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27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2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9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29" fillId="0" borderId="0">
      <alignment/>
      <protection/>
    </xf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32" fillId="0" borderId="6" applyNumberFormat="0" applyFill="0" applyAlignment="0" applyProtection="0"/>
    <xf numFmtId="0" fontId="27" fillId="13" borderId="0" applyNumberFormat="0" applyBorder="0" applyAlignment="0" applyProtection="0"/>
    <xf numFmtId="0" fontId="37" fillId="6" borderId="7" applyNumberFormat="0" applyAlignment="0" applyProtection="0"/>
    <xf numFmtId="0" fontId="38" fillId="5" borderId="1" applyNumberFormat="0" applyAlignment="0" applyProtection="0"/>
    <xf numFmtId="0" fontId="39" fillId="6" borderId="1" applyNumberFormat="0" applyAlignment="0" applyProtection="0"/>
    <xf numFmtId="0" fontId="40" fillId="8" borderId="8" applyNumberFormat="0" applyAlignment="0" applyProtection="0"/>
    <xf numFmtId="0" fontId="41" fillId="0" borderId="0">
      <alignment vertical="top"/>
      <protection/>
    </xf>
    <xf numFmtId="0" fontId="42" fillId="14" borderId="0" applyNumberFormat="0" applyBorder="0" applyAlignment="0" applyProtection="0"/>
    <xf numFmtId="0" fontId="22" fillId="4" borderId="0" applyNumberFormat="0" applyBorder="0" applyAlignment="0" applyProtection="0"/>
    <xf numFmtId="0" fontId="0" fillId="5" borderId="0" applyNumberFormat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15" borderId="0" applyNumberFormat="0" applyBorder="0" applyAlignment="0" applyProtection="0"/>
    <xf numFmtId="0" fontId="43" fillId="0" borderId="9" applyNumberFormat="0" applyFill="0" applyAlignment="0" applyProtection="0"/>
    <xf numFmtId="0" fontId="18" fillId="3" borderId="0" applyNumberFormat="0" applyBorder="0" applyAlignment="0" applyProtection="0"/>
    <xf numFmtId="0" fontId="44" fillId="0" borderId="10" applyNumberFormat="0" applyFill="0" applyAlignment="0" applyProtection="0"/>
    <xf numFmtId="0" fontId="45" fillId="1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6" applyNumberFormat="0" applyFill="0" applyAlignment="0" applyProtection="0"/>
    <xf numFmtId="0" fontId="48" fillId="16" borderId="0" applyNumberFormat="0" applyBorder="0" applyAlignment="0" applyProtection="0"/>
    <xf numFmtId="0" fontId="0" fillId="2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14" borderId="0" applyNumberFormat="0" applyBorder="0" applyAlignment="0" applyProtection="0"/>
    <xf numFmtId="0" fontId="6" fillId="0" borderId="0">
      <alignment/>
      <protection/>
    </xf>
    <xf numFmtId="0" fontId="0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19" borderId="0" applyNumberFormat="0" applyBorder="0" applyAlignment="0" applyProtection="0"/>
    <xf numFmtId="0" fontId="27" fillId="21" borderId="0" applyNumberFormat="0" applyBorder="0" applyAlignment="0" applyProtection="0"/>
    <xf numFmtId="0" fontId="45" fillId="14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0" borderId="0">
      <alignment/>
      <protection/>
    </xf>
    <xf numFmtId="0" fontId="6" fillId="0" borderId="0">
      <alignment/>
      <protection/>
    </xf>
    <xf numFmtId="0" fontId="49" fillId="16" borderId="0" applyNumberFormat="0" applyBorder="0" applyAlignment="0" applyProtection="0"/>
    <xf numFmtId="0" fontId="22" fillId="4" borderId="0" applyNumberFormat="0" applyBorder="0" applyAlignment="0" applyProtection="0"/>
    <xf numFmtId="0" fontId="27" fillId="24" borderId="0" applyNumberFormat="0" applyBorder="0" applyAlignment="0" applyProtection="0"/>
    <xf numFmtId="0" fontId="41" fillId="0" borderId="0">
      <alignment vertical="top"/>
      <protection/>
    </xf>
    <xf numFmtId="0" fontId="30" fillId="0" borderId="0">
      <alignment/>
      <protection/>
    </xf>
    <xf numFmtId="0" fontId="17" fillId="4" borderId="0" applyNumberFormat="0" applyBorder="0" applyAlignment="0" applyProtection="0"/>
    <xf numFmtId="0" fontId="29" fillId="0" borderId="0">
      <alignment/>
      <protection/>
    </xf>
    <xf numFmtId="0" fontId="50" fillId="4" borderId="0" applyNumberFormat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>
      <protection/>
    </xf>
    <xf numFmtId="0" fontId="51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1" fillId="9" borderId="0" applyNumberFormat="0" applyBorder="0" applyAlignment="0" applyProtection="0"/>
    <xf numFmtId="0" fontId="30" fillId="0" borderId="0">
      <alignment/>
      <protection/>
    </xf>
    <xf numFmtId="0" fontId="17" fillId="4" borderId="0" applyNumberFormat="0" applyBorder="0" applyAlignment="0" applyProtection="0"/>
    <xf numFmtId="0" fontId="53" fillId="0" borderId="9" applyNumberFormat="0" applyFill="0" applyAlignment="0" applyProtection="0"/>
    <xf numFmtId="9" fontId="0" fillId="0" borderId="0" applyFont="0" applyFill="0" applyBorder="0" applyAlignment="0" applyProtection="0"/>
    <xf numFmtId="0" fontId="54" fillId="8" borderId="8" applyNumberFormat="0" applyAlignment="0" applyProtection="0"/>
    <xf numFmtId="49" fontId="0" fillId="0" borderId="0" applyFont="0" applyFill="0" applyBorder="0" applyAlignment="0" applyProtection="0"/>
    <xf numFmtId="0" fontId="55" fillId="0" borderId="4" applyNumberFormat="0" applyFill="0" applyAlignment="0" applyProtection="0"/>
    <xf numFmtId="43" fontId="0" fillId="0" borderId="0" applyFont="0" applyFill="0" applyBorder="0" applyAlignment="0" applyProtection="0"/>
    <xf numFmtId="0" fontId="29" fillId="0" borderId="0">
      <alignment/>
      <protection/>
    </xf>
    <xf numFmtId="0" fontId="42" fillId="4" borderId="0" applyNumberFormat="0" applyBorder="0" applyAlignment="0" applyProtection="0"/>
    <xf numFmtId="0" fontId="56" fillId="0" borderId="5" applyNumberFormat="0" applyFill="0" applyAlignment="0" applyProtection="0"/>
    <xf numFmtId="0" fontId="29" fillId="0" borderId="0">
      <alignment/>
      <protection/>
    </xf>
    <xf numFmtId="0" fontId="57" fillId="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8" fillId="21" borderId="0" applyNumberFormat="0" applyBorder="0" applyAlignment="0" applyProtection="0"/>
    <xf numFmtId="0" fontId="52" fillId="0" borderId="0">
      <alignment/>
      <protection/>
    </xf>
    <xf numFmtId="0" fontId="21" fillId="2" borderId="0" applyNumberFormat="0" applyBorder="0" applyAlignment="0" applyProtection="0"/>
    <xf numFmtId="0" fontId="22" fillId="2" borderId="0" applyNumberFormat="0" applyBorder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41" fillId="0" borderId="0">
      <alignment vertical="top"/>
      <protection/>
    </xf>
    <xf numFmtId="0" fontId="18" fillId="3" borderId="0" applyNumberFormat="0" applyBorder="0" applyAlignment="0" applyProtection="0"/>
    <xf numFmtId="0" fontId="41" fillId="0" borderId="0">
      <alignment vertical="top"/>
      <protection/>
    </xf>
    <xf numFmtId="0" fontId="21" fillId="9" borderId="0" applyNumberFormat="0" applyBorder="0" applyAlignment="0" applyProtection="0"/>
    <xf numFmtId="0" fontId="57" fillId="2" borderId="0" applyNumberFormat="0" applyBorder="0" applyAlignment="0" applyProtection="0"/>
    <xf numFmtId="0" fontId="41" fillId="0" borderId="0">
      <alignment vertical="top"/>
      <protection/>
    </xf>
    <xf numFmtId="0" fontId="22" fillId="2" borderId="0" applyNumberFormat="0" applyBorder="0" applyAlignment="0" applyProtection="0"/>
    <xf numFmtId="0" fontId="112" fillId="0" borderId="0">
      <alignment vertical="center"/>
      <protection/>
    </xf>
    <xf numFmtId="0" fontId="59" fillId="4" borderId="0" applyNumberFormat="0" applyBorder="0" applyAlignment="0" applyProtection="0"/>
    <xf numFmtId="0" fontId="2" fillId="0" borderId="0">
      <alignment/>
      <protection/>
    </xf>
    <xf numFmtId="0" fontId="60" fillId="3" borderId="0" applyNumberFormat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61" fillId="6" borderId="0" applyNumberFormat="0" applyBorder="0" applyAlignment="0" applyProtection="0"/>
    <xf numFmtId="0" fontId="62" fillId="0" borderId="5" applyNumberFormat="0" applyFill="0" applyAlignment="0" applyProtection="0"/>
    <xf numFmtId="0" fontId="29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3" fillId="24" borderId="0" applyNumberFormat="0" applyBorder="0" applyAlignment="0" applyProtection="0"/>
    <xf numFmtId="0" fontId="64" fillId="25" borderId="11">
      <alignment/>
      <protection locked="0"/>
    </xf>
    <xf numFmtId="0" fontId="50" fillId="4" borderId="0" applyNumberFormat="0" applyBorder="0" applyAlignment="0" applyProtection="0"/>
    <xf numFmtId="0" fontId="2" fillId="0" borderId="0">
      <alignment/>
      <protection/>
    </xf>
    <xf numFmtId="0" fontId="58" fillId="20" borderId="0" applyNumberFormat="0" applyBorder="0" applyAlignment="0" applyProtection="0"/>
    <xf numFmtId="0" fontId="2" fillId="0" borderId="0">
      <alignment/>
      <protection/>
    </xf>
    <xf numFmtId="0" fontId="22" fillId="4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65" fillId="14" borderId="0" applyNumberFormat="0" applyBorder="0" applyAlignment="0" applyProtection="0"/>
    <xf numFmtId="0" fontId="29" fillId="0" borderId="0">
      <alignment/>
      <protection/>
    </xf>
    <xf numFmtId="0" fontId="51" fillId="18" borderId="0" applyNumberFormat="0" applyBorder="0" applyAlignment="0" applyProtection="0"/>
    <xf numFmtId="0" fontId="21" fillId="18" borderId="0" applyNumberFormat="0" applyBorder="0" applyAlignment="0" applyProtection="0"/>
    <xf numFmtId="0" fontId="51" fillId="3" borderId="0" applyNumberFormat="0" applyBorder="0" applyAlignment="0" applyProtection="0"/>
    <xf numFmtId="0" fontId="18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14" borderId="0" applyNumberFormat="0" applyBorder="0" applyAlignment="0" applyProtection="0"/>
    <xf numFmtId="0" fontId="51" fillId="5" borderId="0" applyNumberFormat="0" applyBorder="0" applyAlignment="0" applyProtection="0"/>
    <xf numFmtId="0" fontId="42" fillId="18" borderId="0" applyNumberFormat="0" applyBorder="0" applyAlignment="0" applyProtection="0"/>
    <xf numFmtId="0" fontId="18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14" borderId="0" applyNumberFormat="0" applyBorder="0" applyAlignment="0" applyProtection="0"/>
    <xf numFmtId="187" fontId="0" fillId="0" borderId="0" applyFont="0" applyFill="0" applyBorder="0" applyAlignment="0" applyProtection="0"/>
    <xf numFmtId="0" fontId="6" fillId="0" borderId="0">
      <alignment/>
      <protection/>
    </xf>
    <xf numFmtId="40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2" fillId="0" borderId="0">
      <alignment/>
      <protection/>
    </xf>
    <xf numFmtId="0" fontId="51" fillId="19" borderId="0" applyNumberFormat="0" applyBorder="0" applyAlignment="0" applyProtection="0"/>
    <xf numFmtId="0" fontId="51" fillId="10" borderId="0" applyNumberFormat="0" applyBorder="0" applyAlignment="0" applyProtection="0"/>
    <xf numFmtId="0" fontId="51" fillId="7" borderId="0" applyNumberFormat="0" applyBorder="0" applyAlignment="0" applyProtection="0"/>
    <xf numFmtId="0" fontId="6" fillId="0" borderId="0">
      <alignment/>
      <protection/>
    </xf>
    <xf numFmtId="0" fontId="51" fillId="14" borderId="0" applyNumberFormat="0" applyBorder="0" applyAlignment="0" applyProtection="0"/>
    <xf numFmtId="188" fontId="66" fillId="0" borderId="0">
      <alignment/>
      <protection/>
    </xf>
    <xf numFmtId="0" fontId="22" fillId="4" borderId="0" applyNumberFormat="0" applyBorder="0" applyAlignment="0" applyProtection="0"/>
    <xf numFmtId="3" fontId="67" fillId="0" borderId="0">
      <alignment/>
      <protection/>
    </xf>
    <xf numFmtId="0" fontId="51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17" fillId="2" borderId="0" applyNumberFormat="0" applyBorder="0" applyAlignment="0" applyProtection="0"/>
    <xf numFmtId="0" fontId="57" fillId="2" borderId="0" applyNumberFormat="0" applyBorder="0" applyAlignment="0" applyProtection="0"/>
    <xf numFmtId="0" fontId="42" fillId="19" borderId="0" applyNumberFormat="0" applyBorder="0" applyAlignment="0" applyProtection="0"/>
    <xf numFmtId="0" fontId="45" fillId="14" borderId="0" applyNumberFormat="0" applyBorder="0" applyAlignment="0" applyProtection="0"/>
    <xf numFmtId="0" fontId="42" fillId="10" borderId="0" applyNumberFormat="0" applyBorder="0" applyAlignment="0" applyProtection="0"/>
    <xf numFmtId="0" fontId="22" fillId="4" borderId="0" applyNumberFormat="0" applyBorder="0" applyAlignment="0" applyProtection="0"/>
    <xf numFmtId="0" fontId="42" fillId="7" borderId="0" applyNumberFormat="0" applyBorder="0" applyAlignment="0" applyProtection="0"/>
    <xf numFmtId="0" fontId="69" fillId="14" borderId="0" applyNumberFormat="0" applyBorder="0" applyAlignment="0" applyProtection="0"/>
    <xf numFmtId="0" fontId="42" fillId="19" borderId="0" applyNumberFormat="0" applyBorder="0" applyAlignment="0" applyProtection="0"/>
    <xf numFmtId="0" fontId="50" fillId="4" borderId="0" applyNumberFormat="0" applyBorder="0" applyAlignment="0" applyProtection="0"/>
    <xf numFmtId="0" fontId="70" fillId="2" borderId="0" applyNumberFormat="0" applyBorder="0" applyAlignment="0" applyProtection="0"/>
    <xf numFmtId="0" fontId="45" fillId="14" borderId="0" applyNumberFormat="0" applyBorder="0" applyAlignment="0" applyProtection="0"/>
    <xf numFmtId="0" fontId="42" fillId="23" borderId="0" applyNumberFormat="0" applyBorder="0" applyAlignment="0" applyProtection="0"/>
    <xf numFmtId="0" fontId="50" fillId="4" borderId="0" applyNumberFormat="0" applyBorder="0" applyAlignment="0" applyProtection="0"/>
    <xf numFmtId="0" fontId="63" fillId="12" borderId="0" applyNumberFormat="0" applyBorder="0" applyAlignment="0" applyProtection="0"/>
    <xf numFmtId="0" fontId="71" fillId="26" borderId="0" applyNumberFormat="0" applyBorder="0" applyAlignment="0" applyProtection="0"/>
    <xf numFmtId="0" fontId="72" fillId="0" borderId="2" applyNumberFormat="0" applyFill="0" applyProtection="0">
      <alignment horizontal="center"/>
    </xf>
    <xf numFmtId="0" fontId="6" fillId="0" borderId="0">
      <alignment vertical="center"/>
      <protection/>
    </xf>
    <xf numFmtId="0" fontId="63" fillId="10" borderId="0" applyNumberFormat="0" applyBorder="0" applyAlignment="0" applyProtection="0"/>
    <xf numFmtId="0" fontId="71" fillId="27" borderId="0" applyNumberFormat="0" applyBorder="0" applyAlignment="0" applyProtection="0"/>
    <xf numFmtId="0" fontId="63" fillId="7" borderId="0" applyNumberFormat="0" applyBorder="0" applyAlignment="0" applyProtection="0"/>
    <xf numFmtId="0" fontId="26" fillId="11" borderId="0" applyNumberFormat="0" applyBorder="0" applyAlignment="0" applyProtection="0"/>
    <xf numFmtId="0" fontId="21" fillId="0" borderId="0">
      <alignment vertical="center"/>
      <protection/>
    </xf>
    <xf numFmtId="0" fontId="73" fillId="0" borderId="0" applyNumberFormat="0" applyFill="0" applyBorder="0" applyAlignment="0" applyProtection="0"/>
    <xf numFmtId="0" fontId="63" fillId="13" borderId="0" applyNumberFormat="0" applyBorder="0" applyAlignment="0" applyProtection="0"/>
    <xf numFmtId="14" fontId="20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2" fillId="0" borderId="0">
      <alignment/>
      <protection/>
    </xf>
    <xf numFmtId="0" fontId="18" fillId="3" borderId="0" applyNumberFormat="0" applyBorder="0" applyAlignment="0" applyProtection="0"/>
    <xf numFmtId="0" fontId="6" fillId="0" borderId="0">
      <alignment/>
      <protection/>
    </xf>
    <xf numFmtId="0" fontId="63" fillId="21" borderId="0" applyNumberFormat="0" applyBorder="0" applyAlignment="0" applyProtection="0"/>
    <xf numFmtId="0" fontId="58" fillId="13" borderId="0" applyNumberFormat="0" applyBorder="0" applyAlignment="0" applyProtection="0"/>
    <xf numFmtId="38" fontId="0" fillId="0" borderId="0" applyFont="0" applyFill="0" applyBorder="0" applyAlignment="0" applyProtection="0"/>
    <xf numFmtId="0" fontId="58" fillId="12" borderId="0" applyNumberFormat="0" applyBorder="0" applyAlignment="0" applyProtection="0"/>
    <xf numFmtId="0" fontId="47" fillId="0" borderId="0" applyNumberFormat="0" applyFill="0" applyBorder="0" applyAlignment="0" applyProtection="0"/>
    <xf numFmtId="0" fontId="2" fillId="0" borderId="12" applyNumberFormat="0" applyFill="0" applyProtection="0">
      <alignment horizontal="left"/>
    </xf>
    <xf numFmtId="0" fontId="58" fillId="10" borderId="0" applyNumberFormat="0" applyBorder="0" applyAlignment="0" applyProtection="0"/>
    <xf numFmtId="0" fontId="4" fillId="0" borderId="0">
      <alignment vertical="center"/>
      <protection/>
    </xf>
    <xf numFmtId="0" fontId="58" fillId="7" borderId="0" applyNumberFormat="0" applyBorder="0" applyAlignment="0" applyProtection="0"/>
    <xf numFmtId="0" fontId="26" fillId="24" borderId="0" applyNumberFormat="0" applyBorder="0" applyAlignment="0" applyProtection="0"/>
    <xf numFmtId="0" fontId="58" fillId="13" borderId="0" applyNumberFormat="0" applyBorder="0" applyAlignment="0" applyProtection="0"/>
    <xf numFmtId="0" fontId="74" fillId="16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22" fillId="4" borderId="0" applyNumberFormat="0" applyBorder="0" applyAlignment="0" applyProtection="0"/>
    <xf numFmtId="0" fontId="30" fillId="0" borderId="0">
      <alignment/>
      <protection locked="0"/>
    </xf>
    <xf numFmtId="0" fontId="63" fillId="17" borderId="0" applyNumberFormat="0" applyBorder="0" applyAlignment="0" applyProtection="0"/>
    <xf numFmtId="0" fontId="21" fillId="18" borderId="0" applyNumberFormat="0" applyBorder="0" applyAlignment="0" applyProtection="0"/>
    <xf numFmtId="0" fontId="45" fillId="14" borderId="0" applyNumberFormat="0" applyBorder="0" applyAlignment="0" applyProtection="0"/>
    <xf numFmtId="0" fontId="26" fillId="19" borderId="0" applyNumberFormat="0" applyBorder="0" applyAlignment="0" applyProtection="0"/>
    <xf numFmtId="0" fontId="63" fillId="15" borderId="0" applyNumberFormat="0" applyBorder="0" applyAlignment="0" applyProtection="0"/>
    <xf numFmtId="0" fontId="26" fillId="28" borderId="0" applyNumberFormat="0" applyBorder="0" applyAlignment="0" applyProtection="0"/>
    <xf numFmtId="0" fontId="63" fillId="20" borderId="0" applyNumberFormat="0" applyBorder="0" applyAlignment="0" applyProtection="0"/>
    <xf numFmtId="0" fontId="18" fillId="3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 applyFont="0" applyFill="0" applyBorder="0" applyAlignment="0" applyProtection="0"/>
    <xf numFmtId="0" fontId="57" fillId="2" borderId="0" applyNumberFormat="0" applyBorder="0" applyAlignment="0" applyProtection="0"/>
    <xf numFmtId="0" fontId="21" fillId="4" borderId="0" applyNumberFormat="0" applyBorder="0" applyAlignment="0" applyProtection="0"/>
    <xf numFmtId="19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6" fillId="6" borderId="0" applyNumberFormat="0" applyBorder="0" applyAlignment="0" applyProtection="0"/>
    <xf numFmtId="0" fontId="22" fillId="4" borderId="0" applyNumberFormat="0" applyBorder="0" applyAlignment="0" applyProtection="0"/>
    <xf numFmtId="0" fontId="26" fillId="8" borderId="0" applyNumberFormat="0" applyBorder="0" applyAlignment="0" applyProtection="0"/>
    <xf numFmtId="0" fontId="63" fillId="13" borderId="0" applyNumberFormat="0" applyBorder="0" applyAlignment="0" applyProtection="0"/>
    <xf numFmtId="189" fontId="75" fillId="0" borderId="13" applyAlignment="0" applyProtection="0"/>
    <xf numFmtId="0" fontId="21" fillId="18" borderId="0" applyNumberFormat="0" applyBorder="0" applyAlignment="0" applyProtection="0"/>
    <xf numFmtId="0" fontId="21" fillId="6" borderId="0" applyNumberFormat="0" applyBorder="0" applyAlignment="0" applyProtection="0"/>
    <xf numFmtId="0" fontId="26" fillId="6" borderId="0" applyNumberFormat="0" applyBorder="0" applyAlignment="0" applyProtection="0"/>
    <xf numFmtId="191" fontId="0" fillId="0" borderId="0" applyFont="0" applyFill="0" applyBorder="0" applyAlignment="0" applyProtection="0"/>
    <xf numFmtId="0" fontId="63" fillId="21" borderId="0" applyNumberFormat="0" applyBorder="0" applyAlignment="0" applyProtection="0"/>
    <xf numFmtId="0" fontId="22" fillId="4" borderId="0" applyNumberFormat="0" applyBorder="0" applyAlignment="0" applyProtection="0"/>
    <xf numFmtId="0" fontId="21" fillId="18" borderId="0" applyNumberFormat="0" applyBorder="0" applyAlignment="0" applyProtection="0"/>
    <xf numFmtId="41" fontId="0" fillId="0" borderId="0" applyFont="0" applyFill="0" applyBorder="0" applyAlignment="0" applyProtection="0"/>
    <xf numFmtId="0" fontId="112" fillId="0" borderId="0">
      <alignment vertical="center"/>
      <protection/>
    </xf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63" fillId="22" borderId="0" applyNumberFormat="0" applyBorder="0" applyAlignment="0" applyProtection="0"/>
    <xf numFmtId="0" fontId="21" fillId="5" borderId="0" applyNumberFormat="0" applyBorder="0" applyAlignment="0" applyProtection="0"/>
    <xf numFmtId="0" fontId="26" fillId="5" borderId="0" applyNumberFormat="0" applyBorder="0" applyAlignment="0" applyProtection="0"/>
    <xf numFmtId="0" fontId="76" fillId="3" borderId="0" applyNumberFormat="0" applyBorder="0" applyAlignment="0" applyProtection="0"/>
    <xf numFmtId="0" fontId="77" fillId="5" borderId="1" applyNumberFormat="0" applyAlignment="0" applyProtection="0"/>
    <xf numFmtId="194" fontId="41" fillId="0" borderId="0" applyFill="0" applyBorder="0" applyAlignment="0">
      <protection/>
    </xf>
    <xf numFmtId="0" fontId="78" fillId="6" borderId="1" applyNumberFormat="0" applyAlignment="0" applyProtection="0"/>
    <xf numFmtId="0" fontId="75" fillId="0" borderId="14">
      <alignment horizontal="center"/>
      <protection/>
    </xf>
    <xf numFmtId="0" fontId="60" fillId="3" borderId="0" applyNumberFormat="0" applyBorder="0" applyAlignment="0" applyProtection="0"/>
    <xf numFmtId="0" fontId="112" fillId="0" borderId="0">
      <alignment vertical="center"/>
      <protection/>
    </xf>
    <xf numFmtId="0" fontId="79" fillId="8" borderId="8" applyNumberFormat="0" applyAlignment="0" applyProtection="0"/>
    <xf numFmtId="0" fontId="7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80" fillId="0" borderId="0">
      <alignment/>
      <protection/>
    </xf>
    <xf numFmtId="195" fontId="0" fillId="0" borderId="0" applyFont="0" applyFill="0" applyBorder="0" applyAlignment="0" applyProtection="0"/>
    <xf numFmtId="193" fontId="2" fillId="0" borderId="0">
      <alignment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196" fontId="80" fillId="0" borderId="0">
      <alignment/>
      <protection/>
    </xf>
    <xf numFmtId="0" fontId="82" fillId="0" borderId="0" applyProtection="0">
      <alignment/>
    </xf>
    <xf numFmtId="0" fontId="18" fillId="3" borderId="0" applyNumberFormat="0" applyBorder="0" applyAlignment="0" applyProtection="0"/>
    <xf numFmtId="0" fontId="50" fillId="4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80" fillId="0" borderId="0">
      <alignment/>
      <protection/>
    </xf>
    <xf numFmtId="0" fontId="18" fillId="14" borderId="0" applyNumberFormat="0" applyBorder="0" applyAlignment="0" applyProtection="0"/>
    <xf numFmtId="0" fontId="83" fillId="0" borderId="0" applyNumberFormat="0" applyFill="0" applyBorder="0" applyAlignment="0" applyProtection="0"/>
    <xf numFmtId="0" fontId="58" fillId="17" borderId="0" applyNumberFormat="0" applyBorder="0" applyAlignment="0" applyProtection="0"/>
    <xf numFmtId="2" fontId="82" fillId="0" borderId="0" applyProtection="0">
      <alignment/>
    </xf>
    <xf numFmtId="0" fontId="84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71" fillId="29" borderId="0" applyNumberFormat="0" applyBorder="0" applyAlignment="0" applyProtection="0"/>
    <xf numFmtId="0" fontId="2" fillId="0" borderId="0">
      <alignment/>
      <protection/>
    </xf>
    <xf numFmtId="0" fontId="65" fillId="3" borderId="0" applyNumberFormat="0" applyBorder="0" applyAlignment="0" applyProtection="0"/>
    <xf numFmtId="0" fontId="22" fillId="4" borderId="0" applyNumberFormat="0" applyBorder="0" applyAlignment="0" applyProtection="0"/>
    <xf numFmtId="0" fontId="85" fillId="0" borderId="15" applyNumberFormat="0" applyAlignment="0" applyProtection="0"/>
    <xf numFmtId="0" fontId="22" fillId="4" borderId="0" applyNumberFormat="0" applyBorder="0" applyAlignment="0" applyProtection="0"/>
    <xf numFmtId="0" fontId="85" fillId="0" borderId="16">
      <alignment horizontal="left" vertical="center"/>
      <protection/>
    </xf>
    <xf numFmtId="0" fontId="86" fillId="0" borderId="0" applyProtection="0">
      <alignment/>
    </xf>
    <xf numFmtId="0" fontId="85" fillId="0" borderId="0" applyProtection="0">
      <alignment/>
    </xf>
    <xf numFmtId="0" fontId="18" fillId="3" borderId="0" applyNumberFormat="0" applyBorder="0" applyAlignment="0" applyProtection="0"/>
    <xf numFmtId="0" fontId="60" fillId="3" borderId="0" applyNumberFormat="0" applyBorder="0" applyAlignment="0" applyProtection="0"/>
    <xf numFmtId="0" fontId="61" fillId="9" borderId="17" applyNumberFormat="0" applyBorder="0" applyAlignment="0" applyProtection="0"/>
    <xf numFmtId="0" fontId="4" fillId="0" borderId="0">
      <alignment vertical="center"/>
      <protection/>
    </xf>
    <xf numFmtId="184" fontId="87" fillId="30" borderId="0">
      <alignment/>
      <protection/>
    </xf>
    <xf numFmtId="184" fontId="88" fillId="31" borderId="0">
      <alignment/>
      <protection/>
    </xf>
    <xf numFmtId="3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2" fillId="4" borderId="0" applyNumberFormat="0" applyBorder="0" applyAlignment="0" applyProtection="0"/>
    <xf numFmtId="40" fontId="0" fillId="0" borderId="0" applyFont="0" applyFill="0" applyBorder="0" applyAlignment="0" applyProtection="0"/>
    <xf numFmtId="0" fontId="18" fillId="3" borderId="0" applyNumberFormat="0" applyBorder="0" applyAlignment="0" applyProtection="0"/>
    <xf numFmtId="18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1" fillId="3" borderId="0" applyNumberFormat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80" fillId="0" borderId="0">
      <alignment/>
      <protection/>
    </xf>
    <xf numFmtId="37" fontId="89" fillId="0" borderId="0">
      <alignment/>
      <protection/>
    </xf>
    <xf numFmtId="0" fontId="90" fillId="0" borderId="0">
      <alignment/>
      <protection/>
    </xf>
    <xf numFmtId="0" fontId="87" fillId="0" borderId="0">
      <alignment/>
      <protection/>
    </xf>
    <xf numFmtId="0" fontId="30" fillId="0" borderId="0">
      <alignment/>
      <protection/>
    </xf>
    <xf numFmtId="0" fontId="50" fillId="4" borderId="0" applyNumberFormat="0" applyBorder="0" applyAlignment="0" applyProtection="0"/>
    <xf numFmtId="0" fontId="2" fillId="0" borderId="0">
      <alignment/>
      <protection/>
    </xf>
    <xf numFmtId="0" fontId="18" fillId="3" borderId="0" applyNumberFormat="0" applyBorder="0" applyAlignment="0" applyProtection="0"/>
    <xf numFmtId="0" fontId="0" fillId="9" borderId="3" applyNumberFormat="0" applyFont="0" applyAlignment="0" applyProtection="0"/>
    <xf numFmtId="0" fontId="91" fillId="6" borderId="7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9" fontId="0" fillId="0" borderId="0" applyFont="0" applyFill="0" applyProtection="0">
      <alignment/>
    </xf>
    <xf numFmtId="0" fontId="33" fillId="0" borderId="0" applyNumberFormat="0" applyFill="0" applyBorder="0" applyAlignment="0" applyProtection="0"/>
    <xf numFmtId="0" fontId="50" fillId="4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32" borderId="0" applyNumberFormat="0" applyFont="0" applyBorder="0" applyAlignment="0" applyProtection="0"/>
    <xf numFmtId="0" fontId="65" fillId="14" borderId="0" applyNumberFormat="0" applyBorder="0" applyAlignment="0" applyProtection="0"/>
    <xf numFmtId="3" fontId="92" fillId="0" borderId="0">
      <alignment/>
      <protection/>
    </xf>
    <xf numFmtId="0" fontId="7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31" fillId="3" borderId="0" applyNumberFormat="0" applyBorder="0" applyAlignment="0" applyProtection="0"/>
    <xf numFmtId="0" fontId="64" fillId="25" borderId="11">
      <alignment/>
      <protection locked="0"/>
    </xf>
    <xf numFmtId="0" fontId="93" fillId="0" borderId="0">
      <alignment/>
      <protection/>
    </xf>
    <xf numFmtId="0" fontId="29" fillId="0" borderId="0">
      <alignment/>
      <protection/>
    </xf>
    <xf numFmtId="0" fontId="64" fillId="25" borderId="11">
      <alignment/>
      <protection locked="0"/>
    </xf>
    <xf numFmtId="0" fontId="94" fillId="0" borderId="0" applyNumberFormat="0" applyFill="0" applyBorder="0" applyAlignment="0" applyProtection="0"/>
    <xf numFmtId="0" fontId="4" fillId="0" borderId="0">
      <alignment vertical="center"/>
      <protection/>
    </xf>
    <xf numFmtId="0" fontId="95" fillId="0" borderId="10" applyNumberFormat="0" applyFill="0" applyAlignment="0" applyProtection="0"/>
    <xf numFmtId="200" fontId="0" fillId="0" borderId="0" applyFont="0" applyFill="0" applyBorder="0" applyAlignment="0" applyProtection="0"/>
    <xf numFmtId="0" fontId="96" fillId="0" borderId="0">
      <alignment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70" fillId="2" borderId="0" applyNumberFormat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8" fillId="0" borderId="0">
      <alignment/>
      <protection/>
    </xf>
    <xf numFmtId="0" fontId="2" fillId="0" borderId="12" applyNumberFormat="0" applyFill="0" applyProtection="0">
      <alignment horizontal="right"/>
    </xf>
    <xf numFmtId="0" fontId="99" fillId="0" borderId="4" applyNumberFormat="0" applyFill="0" applyAlignment="0" applyProtection="0"/>
    <xf numFmtId="0" fontId="100" fillId="0" borderId="6" applyNumberFormat="0" applyFill="0" applyAlignment="0" applyProtection="0"/>
    <xf numFmtId="0" fontId="17" fillId="4" borderId="0" applyNumberFormat="0" applyBorder="0" applyAlignment="0" applyProtection="0"/>
    <xf numFmtId="0" fontId="10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1" fillId="0" borderId="12" applyNumberFormat="0" applyFill="0" applyProtection="0">
      <alignment horizontal="center"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0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6" fillId="0" borderId="0">
      <alignment vertical="center"/>
      <protection/>
    </xf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4" borderId="0" applyNumberFormat="0" applyBorder="0" applyAlignment="0" applyProtection="0"/>
    <xf numFmtId="0" fontId="31" fillId="3" borderId="0" applyNumberFormat="0" applyBorder="0" applyAlignment="0" applyProtection="0"/>
    <xf numFmtId="0" fontId="18" fillId="3" borderId="0" applyNumberFormat="0" applyBorder="0" applyAlignment="0" applyProtection="0"/>
    <xf numFmtId="0" fontId="50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50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1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5" fillId="3" borderId="0" applyNumberFormat="0" applyBorder="0" applyAlignment="0" applyProtection="0"/>
    <xf numFmtId="0" fontId="65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2" fillId="4" borderId="0" applyNumberFormat="0" applyBorder="0" applyAlignment="0" applyProtection="0"/>
    <xf numFmtId="0" fontId="18" fillId="3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5" fillId="14" borderId="0" applyNumberFormat="0" applyBorder="0" applyAlignment="0" applyProtection="0"/>
    <xf numFmtId="0" fontId="45" fillId="14" borderId="0" applyNumberFormat="0" applyBorder="0" applyAlignment="0" applyProtection="0"/>
    <xf numFmtId="0" fontId="18" fillId="3" borderId="0" applyNumberFormat="0" applyBorder="0" applyAlignment="0" applyProtection="0"/>
    <xf numFmtId="0" fontId="22" fillId="4" borderId="0" applyNumberFormat="0" applyBorder="0" applyAlignment="0" applyProtection="0"/>
    <xf numFmtId="0" fontId="112" fillId="0" borderId="0">
      <alignment vertical="center"/>
      <protection/>
    </xf>
    <xf numFmtId="0" fontId="18" fillId="14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57" fillId="2" borderId="0" applyNumberFormat="0" applyBorder="0" applyAlignment="0" applyProtection="0"/>
    <xf numFmtId="0" fontId="58" fillId="22" borderId="0" applyNumberFormat="0" applyBorder="0" applyAlignment="0" applyProtection="0"/>
    <xf numFmtId="0" fontId="18" fillId="3" borderId="0" applyNumberFormat="0" applyBorder="0" applyAlignment="0" applyProtection="0"/>
    <xf numFmtId="0" fontId="45" fillId="14" borderId="0" applyNumberFormat="0" applyBorder="0" applyAlignment="0" applyProtection="0"/>
    <xf numFmtId="0" fontId="31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4" borderId="0" applyNumberFormat="0" applyBorder="0" applyAlignment="0" applyProtection="0"/>
    <xf numFmtId="0" fontId="60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22" fillId="4" borderId="0" applyNumberFormat="0" applyBorder="0" applyAlignment="0" applyProtection="0"/>
    <xf numFmtId="0" fontId="31" fillId="3" borderId="0" applyNumberFormat="0" applyBorder="0" applyAlignment="0" applyProtection="0"/>
    <xf numFmtId="0" fontId="6" fillId="0" borderId="0">
      <alignment vertical="center"/>
      <protection/>
    </xf>
    <xf numFmtId="0" fontId="31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1" fillId="3" borderId="0" applyNumberFormat="0" applyBorder="0" applyAlignment="0" applyProtection="0"/>
    <xf numFmtId="0" fontId="17" fillId="2" borderId="0" applyNumberFormat="0" applyBorder="0" applyAlignment="0" applyProtection="0"/>
    <xf numFmtId="0" fontId="31" fillId="3" borderId="0" applyNumberFormat="0" applyBorder="0" applyAlignment="0" applyProtection="0"/>
    <xf numFmtId="0" fontId="18" fillId="14" borderId="0" applyNumberFormat="0" applyBorder="0" applyAlignment="0" applyProtection="0"/>
    <xf numFmtId="178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03" fillId="5" borderId="1" applyNumberFormat="0" applyAlignment="0" applyProtection="0"/>
    <xf numFmtId="0" fontId="4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104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50" fillId="4" borderId="0" applyNumberFormat="0" applyBorder="0" applyAlignment="0" applyProtection="0"/>
    <xf numFmtId="0" fontId="6" fillId="0" borderId="0">
      <alignment vertical="center"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20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4" borderId="0" applyNumberFormat="0" applyBorder="0" applyAlignment="0" applyProtection="0"/>
    <xf numFmtId="0" fontId="22" fillId="4" borderId="0" applyNumberFormat="0" applyBorder="0" applyAlignment="0" applyProtection="0"/>
    <xf numFmtId="0" fontId="57" fillId="4" borderId="0" applyNumberFormat="0" applyBorder="0" applyAlignment="0" applyProtection="0"/>
    <xf numFmtId="0" fontId="1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2" fillId="2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05" fillId="0" borderId="10" applyNumberFormat="0" applyFill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0" fillId="4" borderId="0" applyNumberFormat="0" applyBorder="0" applyAlignment="0" applyProtection="0"/>
    <xf numFmtId="0" fontId="22" fillId="4" borderId="0" applyNumberFormat="0" applyBorder="0" applyAlignment="0" applyProtection="0"/>
    <xf numFmtId="0" fontId="50" fillId="4" borderId="0" applyNumberFormat="0" applyBorder="0" applyAlignment="0" applyProtection="0"/>
    <xf numFmtId="0" fontId="22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72" fillId="0" borderId="2" applyNumberFormat="0" applyFill="0" applyProtection="0">
      <alignment horizontal="left"/>
    </xf>
    <xf numFmtId="0" fontId="107" fillId="0" borderId="9" applyNumberFormat="0" applyFill="0" applyAlignment="0" applyProtection="0"/>
    <xf numFmtId="0" fontId="8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8" fillId="0" borderId="0">
      <alignment/>
      <protection/>
    </xf>
    <xf numFmtId="0" fontId="58" fillId="15" borderId="0" applyNumberFormat="0" applyBorder="0" applyAlignment="0" applyProtection="0"/>
    <xf numFmtId="0" fontId="109" fillId="6" borderId="7" applyNumberFormat="0" applyAlignment="0" applyProtection="0"/>
    <xf numFmtId="1" fontId="2" fillId="0" borderId="2" applyFill="0" applyProtection="0">
      <alignment horizontal="center"/>
    </xf>
    <xf numFmtId="1" fontId="1" fillId="0" borderId="17">
      <alignment vertical="center"/>
      <protection locked="0"/>
    </xf>
    <xf numFmtId="0" fontId="6" fillId="0" borderId="0">
      <alignment vertical="center"/>
      <protection/>
    </xf>
    <xf numFmtId="204" fontId="1" fillId="0" borderId="17">
      <alignment vertical="center"/>
      <protection locked="0"/>
    </xf>
    <xf numFmtId="0" fontId="29" fillId="0" borderId="0">
      <alignment/>
      <protection/>
    </xf>
    <xf numFmtId="0" fontId="110" fillId="0" borderId="0">
      <alignment/>
      <protection/>
    </xf>
    <xf numFmtId="0" fontId="111" fillId="0" borderId="0">
      <alignment/>
      <protection/>
    </xf>
    <xf numFmtId="41" fontId="0" fillId="0" borderId="0" applyFont="0" applyFill="0" applyBorder="0" applyAlignment="0" applyProtection="0"/>
    <xf numFmtId="0" fontId="0" fillId="9" borderId="3" applyNumberFormat="0" applyFont="0" applyAlignment="0" applyProtection="0"/>
    <xf numFmtId="0" fontId="0" fillId="0" borderId="0" applyFont="0" applyFill="0" applyBorder="0" applyAlignment="0" applyProtection="0"/>
    <xf numFmtId="0" fontId="112" fillId="0" borderId="0">
      <alignment vertical="center"/>
      <protection/>
    </xf>
    <xf numFmtId="0" fontId="112" fillId="0" borderId="0">
      <alignment vertical="center"/>
      <protection/>
    </xf>
    <xf numFmtId="0" fontId="112" fillId="0" borderId="0">
      <alignment vertical="center"/>
      <protection/>
    </xf>
    <xf numFmtId="0" fontId="112" fillId="0" borderId="0">
      <alignment vertical="center"/>
      <protection/>
    </xf>
    <xf numFmtId="0" fontId="112" fillId="0" borderId="0">
      <alignment vertical="center"/>
      <protection/>
    </xf>
  </cellStyleXfs>
  <cellXfs count="135">
    <xf numFmtId="0" fontId="0" fillId="0" borderId="0" xfId="0" applyAlignment="1">
      <alignment vertical="center"/>
    </xf>
    <xf numFmtId="0" fontId="2" fillId="0" borderId="0" xfId="337">
      <alignment/>
      <protection/>
    </xf>
    <xf numFmtId="0" fontId="2" fillId="4" borderId="0" xfId="337" applyFill="1">
      <alignment/>
      <protection/>
    </xf>
    <xf numFmtId="0" fontId="113" fillId="0" borderId="0" xfId="0" applyFont="1" applyAlignment="1">
      <alignment vertical="center"/>
    </xf>
    <xf numFmtId="0" fontId="1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4" fillId="0" borderId="0" xfId="0" applyFont="1" applyAlignment="1">
      <alignment vertical="center"/>
    </xf>
    <xf numFmtId="0" fontId="11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31" fontId="1" fillId="0" borderId="0" xfId="0" applyNumberFormat="1" applyFont="1" applyFill="1" applyBorder="1" applyAlignment="1" applyProtection="1">
      <alignment horizontal="center" vertical="center"/>
      <protection/>
    </xf>
    <xf numFmtId="3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8" fillId="0" borderId="17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1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31" fontId="1" fillId="0" borderId="18" xfId="0" applyNumberFormat="1" applyFont="1" applyFill="1" applyBorder="1" applyAlignment="1">
      <alignment horizontal="center" vertical="center"/>
    </xf>
    <xf numFmtId="31" fontId="1" fillId="0" borderId="0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 applyProtection="1">
      <alignment horizontal="left" vertical="center" shrinkToFit="1"/>
      <protection locked="0"/>
    </xf>
    <xf numFmtId="0" fontId="11" fillId="0" borderId="17" xfId="361" applyFont="1" applyFill="1" applyBorder="1" applyAlignment="1" applyProtection="1">
      <alignment horizontal="center" vertical="center" shrinkToFit="1"/>
      <protection locked="0"/>
    </xf>
    <xf numFmtId="0" fontId="117" fillId="0" borderId="17" xfId="361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>
      <alignment horizontal="center" vertical="center" shrinkToFit="1"/>
    </xf>
    <xf numFmtId="0" fontId="117" fillId="0" borderId="17" xfId="0" applyFont="1" applyFill="1" applyBorder="1" applyAlignment="1" applyProtection="1">
      <alignment horizontal="left" vertical="center" shrinkToFit="1"/>
      <protection locked="0"/>
    </xf>
    <xf numFmtId="0" fontId="117" fillId="0" borderId="17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 applyProtection="1">
      <alignment horizontal="left" vertical="center" shrinkToFit="1"/>
      <protection locked="0"/>
    </xf>
    <xf numFmtId="0" fontId="13" fillId="0" borderId="17" xfId="361" applyFont="1" applyFill="1" applyBorder="1" applyAlignment="1" applyProtection="1">
      <alignment horizontal="center" vertical="center" shrinkToFit="1"/>
      <protection locked="0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left" shrinkToFit="1"/>
    </xf>
    <xf numFmtId="0" fontId="12" fillId="0" borderId="17" xfId="0" applyFont="1" applyFill="1" applyBorder="1" applyAlignment="1">
      <alignment horizontal="center" shrinkToFit="1"/>
    </xf>
    <xf numFmtId="0" fontId="11" fillId="0" borderId="17" xfId="18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7" xfId="180" applyFont="1" applyFill="1" applyBorder="1" applyAlignment="1" applyProtection="1">
      <alignment horizontal="center" vertical="center" shrinkToFit="1"/>
      <protection locked="0"/>
    </xf>
    <xf numFmtId="0" fontId="117" fillId="0" borderId="17" xfId="180" applyFont="1" applyFill="1" applyBorder="1" applyAlignment="1" applyProtection="1">
      <alignment horizontal="left" vertical="center" shrinkToFit="1"/>
      <protection locked="0"/>
    </xf>
    <xf numFmtId="0" fontId="117" fillId="0" borderId="0" xfId="0" applyFont="1" applyFill="1" applyBorder="1" applyAlignment="1">
      <alignment horizontal="center" vertical="center"/>
    </xf>
    <xf numFmtId="0" fontId="117" fillId="0" borderId="17" xfId="180" applyFont="1" applyFill="1" applyBorder="1" applyAlignment="1" applyProtection="1">
      <alignment horizontal="center" vertical="center" shrinkToFit="1"/>
      <protection locked="0"/>
    </xf>
    <xf numFmtId="0" fontId="12" fillId="0" borderId="17" xfId="0" applyFont="1" applyFill="1" applyBorder="1" applyAlignment="1" applyProtection="1">
      <alignment horizontal="left" vertical="center" shrinkToFit="1"/>
      <protection locked="0"/>
    </xf>
    <xf numFmtId="0" fontId="12" fillId="0" borderId="17" xfId="0" applyFont="1" applyFill="1" applyBorder="1" applyAlignment="1" applyProtection="1">
      <alignment horizontal="center" vertical="center" shrinkToFit="1"/>
      <protection locked="0"/>
    </xf>
    <xf numFmtId="0" fontId="11" fillId="0" borderId="17" xfId="470" applyFont="1" applyFill="1" applyBorder="1" applyAlignment="1" applyProtection="1">
      <alignment horizontal="left" vertical="center" shrinkToFit="1"/>
      <protection locked="0"/>
    </xf>
    <xf numFmtId="0" fontId="11" fillId="0" borderId="17" xfId="470" applyFont="1" applyFill="1" applyBorder="1" applyAlignment="1" applyProtection="1">
      <alignment horizontal="center" vertical="center" shrinkToFit="1"/>
      <protection locked="0"/>
    </xf>
    <xf numFmtId="0" fontId="117" fillId="0" borderId="17" xfId="470" applyFont="1" applyFill="1" applyBorder="1" applyAlignment="1" applyProtection="1">
      <alignment horizontal="left" vertical="center" shrinkToFit="1"/>
      <protection locked="0"/>
    </xf>
    <xf numFmtId="0" fontId="117" fillId="0" borderId="17" xfId="470" applyFont="1" applyFill="1" applyBorder="1" applyAlignment="1" applyProtection="1">
      <alignment horizontal="center" vertical="center" shrinkToFit="1"/>
      <protection locked="0"/>
    </xf>
    <xf numFmtId="0" fontId="11" fillId="0" borderId="17" xfId="233" applyFont="1" applyFill="1" applyBorder="1" applyAlignment="1" applyProtection="1">
      <alignment horizontal="left" vertical="center" shrinkToFit="1"/>
      <protection locked="0"/>
    </xf>
    <xf numFmtId="0" fontId="11" fillId="0" borderId="17" xfId="233" applyFont="1" applyFill="1" applyBorder="1" applyAlignment="1" applyProtection="1">
      <alignment horizontal="center" vertical="center" shrinkToFit="1"/>
      <protection locked="0"/>
    </xf>
    <xf numFmtId="0" fontId="117" fillId="0" borderId="17" xfId="233" applyFont="1" applyFill="1" applyBorder="1" applyAlignment="1" applyProtection="1">
      <alignment horizontal="center" vertical="center" shrinkToFit="1"/>
      <protection locked="0"/>
    </xf>
    <xf numFmtId="0" fontId="11" fillId="0" borderId="17" xfId="38" applyFont="1" applyFill="1" applyBorder="1" applyAlignment="1" applyProtection="1">
      <alignment horizontal="left" vertical="center" shrinkToFit="1"/>
      <protection locked="0"/>
    </xf>
    <xf numFmtId="0" fontId="11" fillId="0" borderId="17" xfId="38" applyFont="1" applyFill="1" applyBorder="1" applyAlignment="1" applyProtection="1">
      <alignment horizontal="center" vertical="center" shrinkToFit="1"/>
      <protection locked="0"/>
    </xf>
    <xf numFmtId="0" fontId="117" fillId="0" borderId="17" xfId="38" applyFont="1" applyFill="1" applyBorder="1" applyAlignment="1" applyProtection="1">
      <alignment horizontal="center" vertical="center" shrinkToFit="1"/>
      <protection locked="0"/>
    </xf>
    <xf numFmtId="0" fontId="117" fillId="0" borderId="17" xfId="0" applyFont="1" applyFill="1" applyBorder="1" applyAlignment="1">
      <alignment vertical="center" shrinkToFit="1"/>
    </xf>
    <xf numFmtId="0" fontId="117" fillId="0" borderId="17" xfId="38" applyFont="1" applyFill="1" applyBorder="1" applyAlignment="1" applyProtection="1">
      <alignment horizontal="left" vertical="center" shrinkToFit="1"/>
      <protection locked="0"/>
    </xf>
    <xf numFmtId="0" fontId="11" fillId="0" borderId="17" xfId="471" applyFont="1" applyFill="1" applyBorder="1" applyAlignment="1" applyProtection="1">
      <alignment horizontal="left" vertical="center" shrinkToFit="1"/>
      <protection locked="0"/>
    </xf>
    <xf numFmtId="0" fontId="11" fillId="0" borderId="17" xfId="471" applyFont="1" applyFill="1" applyBorder="1" applyAlignment="1" applyProtection="1">
      <alignment horizontal="center" vertical="center" shrinkToFit="1"/>
      <protection locked="0"/>
    </xf>
    <xf numFmtId="0" fontId="117" fillId="0" borderId="17" xfId="471" applyFont="1" applyFill="1" applyBorder="1" applyAlignment="1" applyProtection="1">
      <alignment horizontal="center" vertical="center" shrinkToFit="1"/>
      <protection locked="0"/>
    </xf>
    <xf numFmtId="0" fontId="117" fillId="0" borderId="17" xfId="471" applyFont="1" applyFill="1" applyBorder="1" applyAlignment="1" applyProtection="1">
      <alignment horizontal="left" vertical="center" shrinkToFit="1"/>
      <protection locked="0"/>
    </xf>
    <xf numFmtId="0" fontId="11" fillId="0" borderId="17" xfId="0" applyFont="1" applyFill="1" applyBorder="1" applyAlignment="1">
      <alignment horizontal="center" vertical="center" wrapText="1"/>
    </xf>
    <xf numFmtId="0" fontId="11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7" xfId="472" applyFont="1" applyFill="1" applyBorder="1" applyAlignment="1" applyProtection="1">
      <alignment horizontal="left" vertical="center" shrinkToFit="1"/>
      <protection locked="0"/>
    </xf>
    <xf numFmtId="0" fontId="11" fillId="0" borderId="17" xfId="472" applyFont="1" applyFill="1" applyBorder="1" applyAlignment="1" applyProtection="1">
      <alignment horizontal="center" vertical="center" shrinkToFit="1"/>
      <protection locked="0"/>
    </xf>
    <xf numFmtId="0" fontId="117" fillId="0" borderId="17" xfId="472" applyFont="1" applyFill="1" applyBorder="1" applyAlignment="1" applyProtection="1">
      <alignment horizontal="left" vertical="center" shrinkToFit="1"/>
      <protection locked="0"/>
    </xf>
    <xf numFmtId="0" fontId="117" fillId="0" borderId="17" xfId="472" applyFont="1" applyFill="1" applyBorder="1" applyAlignment="1" applyProtection="1">
      <alignment horizontal="center" vertical="center" shrinkToFit="1"/>
      <protection locked="0"/>
    </xf>
    <xf numFmtId="0" fontId="11" fillId="0" borderId="17" xfId="144" applyFont="1" applyFill="1" applyBorder="1" applyAlignment="1" applyProtection="1">
      <alignment horizontal="left" vertical="center" shrinkToFit="1"/>
      <protection locked="0"/>
    </xf>
    <xf numFmtId="0" fontId="11" fillId="0" borderId="17" xfId="144" applyFont="1" applyFill="1" applyBorder="1" applyAlignment="1" applyProtection="1">
      <alignment horizontal="center" vertical="center" shrinkToFit="1"/>
      <protection locked="0"/>
    </xf>
    <xf numFmtId="0" fontId="117" fillId="0" borderId="17" xfId="144" applyFont="1" applyFill="1" applyBorder="1" applyAlignment="1" applyProtection="1">
      <alignment horizontal="left" vertical="center" shrinkToFit="1"/>
      <protection locked="0"/>
    </xf>
    <xf numFmtId="0" fontId="117" fillId="0" borderId="17" xfId="144" applyFont="1" applyFill="1" applyBorder="1" applyAlignment="1" applyProtection="1">
      <alignment horizontal="center" vertical="center" shrinkToFit="1"/>
      <protection locked="0"/>
    </xf>
    <xf numFmtId="0" fontId="12" fillId="0" borderId="17" xfId="0" applyFont="1" applyFill="1" applyBorder="1" applyAlignment="1">
      <alignment shrinkToFit="1"/>
    </xf>
    <xf numFmtId="0" fontId="11" fillId="0" borderId="17" xfId="450" applyFont="1" applyFill="1" applyBorder="1" applyAlignment="1" applyProtection="1">
      <alignment horizontal="left" vertical="center" shrinkToFit="1"/>
      <protection locked="0"/>
    </xf>
    <xf numFmtId="0" fontId="11" fillId="0" borderId="17" xfId="450" applyFont="1" applyFill="1" applyBorder="1" applyAlignment="1" applyProtection="1">
      <alignment horizontal="center" vertical="center" shrinkToFit="1"/>
      <protection locked="0"/>
    </xf>
    <xf numFmtId="0" fontId="117" fillId="0" borderId="17" xfId="450" applyFont="1" applyFill="1" applyBorder="1" applyAlignment="1" applyProtection="1">
      <alignment horizontal="left" vertical="center" shrinkToFit="1"/>
      <protection locked="0"/>
    </xf>
    <xf numFmtId="0" fontId="117" fillId="0" borderId="17" xfId="450" applyFont="1" applyFill="1" applyBorder="1" applyAlignment="1" applyProtection="1">
      <alignment horizontal="center" vertical="center" shrinkToFit="1"/>
      <protection locked="0"/>
    </xf>
    <xf numFmtId="0" fontId="11" fillId="0" borderId="17" xfId="432" applyFont="1" applyFill="1" applyBorder="1" applyAlignment="1" applyProtection="1">
      <alignment horizontal="left" vertical="center" shrinkToFit="1"/>
      <protection locked="0"/>
    </xf>
    <xf numFmtId="0" fontId="11" fillId="0" borderId="17" xfId="432" applyFont="1" applyFill="1" applyBorder="1" applyAlignment="1" applyProtection="1">
      <alignment horizontal="center" vertical="center" shrinkToFit="1"/>
      <protection locked="0"/>
    </xf>
    <xf numFmtId="0" fontId="117" fillId="0" borderId="17" xfId="432" applyFont="1" applyFill="1" applyBorder="1" applyAlignment="1" applyProtection="1">
      <alignment horizontal="left" vertical="center" shrinkToFit="1"/>
      <protection locked="0"/>
    </xf>
    <xf numFmtId="0" fontId="117" fillId="0" borderId="17" xfId="432" applyFont="1" applyFill="1" applyBorder="1" applyAlignment="1" applyProtection="1">
      <alignment horizontal="center" vertical="center" shrinkToFit="1"/>
      <protection locked="0"/>
    </xf>
    <xf numFmtId="0" fontId="11" fillId="0" borderId="17" xfId="269" applyFont="1" applyFill="1" applyBorder="1" applyAlignment="1" applyProtection="1">
      <alignment horizontal="left" vertical="center" shrinkToFit="1"/>
      <protection locked="0"/>
    </xf>
    <xf numFmtId="0" fontId="11" fillId="0" borderId="17" xfId="269" applyFont="1" applyFill="1" applyBorder="1" applyAlignment="1" applyProtection="1">
      <alignment horizontal="center" vertical="center" shrinkToFit="1"/>
      <protection locked="0"/>
    </xf>
    <xf numFmtId="0" fontId="118" fillId="0" borderId="17" xfId="269" applyFont="1" applyFill="1" applyBorder="1" applyAlignment="1" applyProtection="1">
      <alignment horizontal="left" vertical="center" shrinkToFit="1"/>
      <protection locked="0"/>
    </xf>
    <xf numFmtId="0" fontId="117" fillId="0" borderId="17" xfId="269" applyFont="1" applyFill="1" applyBorder="1" applyAlignment="1" applyProtection="1">
      <alignment horizontal="center" vertical="center" shrinkToFit="1"/>
      <protection locked="0"/>
    </xf>
    <xf numFmtId="0" fontId="117" fillId="0" borderId="17" xfId="269" applyFont="1" applyFill="1" applyBorder="1" applyAlignment="1" applyProtection="1">
      <alignment horizontal="left" vertical="center" shrinkToFit="1"/>
      <protection locked="0"/>
    </xf>
    <xf numFmtId="0" fontId="11" fillId="0" borderId="17" xfId="551" applyFont="1" applyFill="1" applyBorder="1" applyAlignment="1" applyProtection="1">
      <alignment horizontal="left" vertical="center" shrinkToFit="1"/>
      <protection locked="0"/>
    </xf>
    <xf numFmtId="0" fontId="11" fillId="0" borderId="17" xfId="551" applyFont="1" applyFill="1" applyBorder="1" applyAlignment="1" applyProtection="1">
      <alignment horizontal="center" vertical="center" shrinkToFit="1"/>
      <protection locked="0"/>
    </xf>
    <xf numFmtId="0" fontId="117" fillId="0" borderId="17" xfId="551" applyFont="1" applyFill="1" applyBorder="1" applyAlignment="1" applyProtection="1">
      <alignment horizontal="left" vertical="center" shrinkToFit="1"/>
      <protection locked="0"/>
    </xf>
    <xf numFmtId="0" fontId="117" fillId="0" borderId="17" xfId="551" applyFont="1" applyFill="1" applyBorder="1" applyAlignment="1" applyProtection="1">
      <alignment horizontal="center" vertical="center" shrinkToFit="1"/>
      <protection locked="0"/>
    </xf>
    <xf numFmtId="0" fontId="11" fillId="0" borderId="17" xfId="552" applyFont="1" applyFill="1" applyBorder="1" applyAlignment="1" applyProtection="1">
      <alignment horizontal="left" vertical="center" shrinkToFit="1"/>
      <protection locked="0"/>
    </xf>
    <xf numFmtId="0" fontId="11" fillId="0" borderId="17" xfId="552" applyFont="1" applyFill="1" applyBorder="1" applyAlignment="1" applyProtection="1">
      <alignment horizontal="center" vertical="center" shrinkToFit="1"/>
      <protection locked="0"/>
    </xf>
    <xf numFmtId="0" fontId="117" fillId="0" borderId="17" xfId="552" applyFont="1" applyFill="1" applyBorder="1" applyAlignment="1" applyProtection="1">
      <alignment horizontal="left" vertical="center" shrinkToFit="1"/>
      <protection locked="0"/>
    </xf>
    <xf numFmtId="0" fontId="117" fillId="0" borderId="17" xfId="552" applyFont="1" applyFill="1" applyBorder="1" applyAlignment="1" applyProtection="1">
      <alignment horizontal="center" vertical="center" shrinkToFit="1"/>
      <protection locked="0"/>
    </xf>
    <xf numFmtId="0" fontId="11" fillId="0" borderId="17" xfId="281" applyFont="1" applyFill="1" applyBorder="1" applyAlignment="1" applyProtection="1">
      <alignment horizontal="left" vertical="center" shrinkToFit="1"/>
      <protection locked="0"/>
    </xf>
    <xf numFmtId="0" fontId="11" fillId="0" borderId="17" xfId="281" applyFont="1" applyFill="1" applyBorder="1" applyAlignment="1" applyProtection="1">
      <alignment horizontal="center" vertical="center" shrinkToFit="1"/>
      <protection locked="0"/>
    </xf>
    <xf numFmtId="0" fontId="117" fillId="0" borderId="17" xfId="281" applyFont="1" applyFill="1" applyBorder="1" applyAlignment="1" applyProtection="1">
      <alignment horizontal="left" vertical="center" shrinkToFit="1"/>
      <protection locked="0"/>
    </xf>
    <xf numFmtId="0" fontId="117" fillId="0" borderId="17" xfId="281" applyFont="1" applyFill="1" applyBorder="1" applyAlignment="1" applyProtection="1">
      <alignment horizontal="center" vertical="center" shrinkToFit="1"/>
      <protection locked="0"/>
    </xf>
    <xf numFmtId="0" fontId="11" fillId="0" borderId="17" xfId="553" applyFont="1" applyFill="1" applyBorder="1" applyAlignment="1" applyProtection="1">
      <alignment horizontal="left" vertical="center" shrinkToFit="1"/>
      <protection locked="0"/>
    </xf>
    <xf numFmtId="0" fontId="11" fillId="0" borderId="17" xfId="553" applyFont="1" applyFill="1" applyBorder="1" applyAlignment="1" applyProtection="1">
      <alignment horizontal="center" vertical="center" shrinkToFit="1"/>
      <protection locked="0"/>
    </xf>
    <xf numFmtId="0" fontId="117" fillId="0" borderId="17" xfId="553" applyFont="1" applyFill="1" applyBorder="1" applyAlignment="1" applyProtection="1">
      <alignment horizontal="left" vertical="center" shrinkToFit="1"/>
      <protection locked="0"/>
    </xf>
    <xf numFmtId="0" fontId="117" fillId="0" borderId="17" xfId="553" applyFont="1" applyFill="1" applyBorder="1" applyAlignment="1" applyProtection="1">
      <alignment horizontal="center" vertical="center" shrinkToFit="1"/>
      <protection locked="0"/>
    </xf>
    <xf numFmtId="0" fontId="11" fillId="0" borderId="17" xfId="554" applyFont="1" applyFill="1" applyBorder="1" applyAlignment="1" applyProtection="1">
      <alignment horizontal="left" vertical="center" shrinkToFit="1"/>
      <protection locked="0"/>
    </xf>
    <xf numFmtId="0" fontId="11" fillId="0" borderId="17" xfId="554" applyFont="1" applyFill="1" applyBorder="1" applyAlignment="1" applyProtection="1">
      <alignment horizontal="center" vertical="center" shrinkToFit="1"/>
      <protection locked="0"/>
    </xf>
    <xf numFmtId="0" fontId="117" fillId="0" borderId="17" xfId="554" applyFont="1" applyFill="1" applyBorder="1" applyAlignment="1" applyProtection="1">
      <alignment horizontal="left" vertical="center" shrinkToFit="1"/>
      <protection locked="0"/>
    </xf>
    <xf numFmtId="0" fontId="117" fillId="0" borderId="17" xfId="554" applyFont="1" applyFill="1" applyBorder="1" applyAlignment="1" applyProtection="1">
      <alignment horizontal="center" vertical="center" shrinkToFit="1"/>
      <protection locked="0"/>
    </xf>
    <xf numFmtId="0" fontId="15" fillId="0" borderId="17" xfId="554" applyFont="1" applyFill="1" applyBorder="1" applyAlignment="1" applyProtection="1">
      <alignment horizontal="left" vertical="center" shrinkToFit="1"/>
      <protection locked="0"/>
    </xf>
    <xf numFmtId="0" fontId="119" fillId="0" borderId="17" xfId="554" applyFont="1" applyFill="1" applyBorder="1" applyAlignment="1" applyProtection="1">
      <alignment horizontal="left" vertical="center" shrinkToFit="1"/>
      <protection locked="0"/>
    </xf>
    <xf numFmtId="0" fontId="11" fillId="0" borderId="17" xfId="0" applyFont="1" applyFill="1" applyBorder="1" applyAlignment="1">
      <alignment vertical="center" shrinkToFit="1"/>
    </xf>
    <xf numFmtId="0" fontId="11" fillId="0" borderId="17" xfId="555" applyFont="1" applyFill="1" applyBorder="1" applyAlignment="1">
      <alignment horizontal="center" vertical="center" shrinkToFit="1"/>
      <protection/>
    </xf>
    <xf numFmtId="0" fontId="116" fillId="0" borderId="0" xfId="0" applyFont="1" applyFill="1" applyAlignment="1">
      <alignment vertical="center"/>
    </xf>
  </cellXfs>
  <cellStyles count="542">
    <cellStyle name="Normal" xfId="0"/>
    <cellStyle name="Currency [0]" xfId="15"/>
    <cellStyle name="好_05玉溪" xfId="16"/>
    <cellStyle name="Currency" xfId="17"/>
    <cellStyle name="差_Book1_Book1" xfId="18"/>
    <cellStyle name="20% - 强调文字颜色 3" xfId="19"/>
    <cellStyle name="输入" xfId="20"/>
    <cellStyle name="args.style" xfId="21"/>
    <cellStyle name="Accent2 - 40%" xfId="22"/>
    <cellStyle name="Comma [0]" xfId="23"/>
    <cellStyle name="Comma" xfId="24"/>
    <cellStyle name="好_汇总" xfId="25"/>
    <cellStyle name="40% - 强调文字颜色 3" xfId="26"/>
    <cellStyle name="计算 2" xfId="27"/>
    <cellStyle name="差" xfId="28"/>
    <cellStyle name="Hyperlink" xfId="29"/>
    <cellStyle name="日期" xfId="30"/>
    <cellStyle name="差_奖励补助测算5.23新" xfId="31"/>
    <cellStyle name="Accent2 - 60%" xfId="32"/>
    <cellStyle name="60% - 强调文字颜色 3" xfId="33"/>
    <cellStyle name="好_1003牟定县" xfId="34"/>
    <cellStyle name="Percent" xfId="35"/>
    <cellStyle name="差_2009年一般性转移支付标准工资_奖励补助测算5.22测试" xfId="36"/>
    <cellStyle name="Followed Hyperlink" xfId="37"/>
    <cellStyle name="常规 6" xfId="38"/>
    <cellStyle name="注释" xfId="39"/>
    <cellStyle name="_ET_STYLE_NoName_00__Sheet3" xfId="40"/>
    <cellStyle name="_ET_STYLE_NoName_00__Book1" xfId="41"/>
    <cellStyle name="差_2006年分析表" xfId="42"/>
    <cellStyle name="差_2007年政法部门业务指标" xfId="43"/>
    <cellStyle name="标题 4" xfId="44"/>
    <cellStyle name="差_教师绩效工资测算表（离退休按各地上报数测算）2009年1月1日" xfId="45"/>
    <cellStyle name="60% - 强调文字颜色 2" xfId="46"/>
    <cellStyle name="警告文本" xfId="47"/>
    <cellStyle name="差_指标五" xfId="48"/>
    <cellStyle name="好_奖励补助测算5.23新" xfId="49"/>
    <cellStyle name="标题" xfId="50"/>
    <cellStyle name="差_奖励补助测算5.22测试" xfId="51"/>
    <cellStyle name="解释性文本" xfId="52"/>
    <cellStyle name="标题 1" xfId="53"/>
    <cellStyle name="百分比 4" xfId="54"/>
    <cellStyle name="标题 2" xfId="55"/>
    <cellStyle name="_附件-2：2008年12月及2009年度发电设备检修计划表" xfId="56"/>
    <cellStyle name="Accent1_Book1" xfId="57"/>
    <cellStyle name="60% - 强调文字颜色 1" xfId="58"/>
    <cellStyle name="标题 3" xfId="59"/>
    <cellStyle name="60% - 强调文字颜色 4" xfId="60"/>
    <cellStyle name="输出" xfId="61"/>
    <cellStyle name="Input" xfId="62"/>
    <cellStyle name="计算" xfId="63"/>
    <cellStyle name="检查单元格" xfId="64"/>
    <cellStyle name="_ET_STYLE_NoName_00__县公司" xfId="65"/>
    <cellStyle name="40% - 强调文字颜色 4 2" xfId="66"/>
    <cellStyle name="好_2009年一般性转移支付标准工资_地方配套按人均增幅控制8.30一般预算平均增幅、人均可用财力平均增幅两次控制、社会治安系数调整、案件数调整xl" xfId="67"/>
    <cellStyle name="20% - 强调文字颜色 6" xfId="68"/>
    <cellStyle name="Currency [0]" xfId="69"/>
    <cellStyle name="好_三季度－表二" xfId="70"/>
    <cellStyle name="强调文字颜色 2" xfId="71"/>
    <cellStyle name="链接单元格" xfId="72"/>
    <cellStyle name="差_教育厅提供义务教育及高中教师人数（2009年1月6日）" xfId="73"/>
    <cellStyle name="汇总" xfId="74"/>
    <cellStyle name="差_Book2" xfId="75"/>
    <cellStyle name="好" xfId="76"/>
    <cellStyle name="Heading 3" xfId="77"/>
    <cellStyle name="适中" xfId="78"/>
    <cellStyle name="20% - 强调文字颜色 5" xfId="79"/>
    <cellStyle name="强调文字颜色 1" xfId="80"/>
    <cellStyle name="20% - 强调文字颜色 1" xfId="81"/>
    <cellStyle name="40% - 强调文字颜色 1" xfId="82"/>
    <cellStyle name="20% - 强调文字颜色 2" xfId="83"/>
    <cellStyle name="40% - 强调文字颜色 2" xfId="84"/>
    <cellStyle name="千位分隔[0] 2" xfId="85"/>
    <cellStyle name="强调文字颜色 3" xfId="86"/>
    <cellStyle name="强调文字颜色 4" xfId="87"/>
    <cellStyle name="PSChar" xfId="88"/>
    <cellStyle name="20% - 强调文字颜色 4" xfId="89"/>
    <cellStyle name="常规 2 2_Book1" xfId="90"/>
    <cellStyle name="40% - 强调文字颜色 4" xfId="91"/>
    <cellStyle name="强调文字颜色 5" xfId="92"/>
    <cellStyle name="40% - 强调文字颜色 5" xfId="93"/>
    <cellStyle name="60% - 强调文字颜色 5" xfId="94"/>
    <cellStyle name="差_2006年全省财力计算表（中央、决算）" xfId="95"/>
    <cellStyle name="强调文字颜色 6" xfId="96"/>
    <cellStyle name="40% - 强调文字颜色 6" xfId="97"/>
    <cellStyle name="_弱电系统设备配置报价清单" xfId="98"/>
    <cellStyle name="0,0&#13;&#10;NA&#13;&#10;" xfId="99"/>
    <cellStyle name="适中 2" xfId="100"/>
    <cellStyle name="好_业务工作量指标" xfId="101"/>
    <cellStyle name="60% - 强调文字颜色 6" xfId="102"/>
    <cellStyle name="_ET_STYLE_NoName_00_" xfId="103"/>
    <cellStyle name="_Book1_1" xfId="104"/>
    <cellStyle name="好_汇总-县级财政报表附表" xfId="105"/>
    <cellStyle name="_20100326高清市院遂宁检察院1080P配置清单26日改" xfId="106"/>
    <cellStyle name="好_2008年县级公安保障标准落实奖励经费分配测算" xfId="107"/>
    <cellStyle name="_ET_STYLE_NoName_00__Book1_1_银行账户情况表_2010年12月" xfId="108"/>
    <cellStyle name="_~4284367" xfId="109"/>
    <cellStyle name="20% - Accent5" xfId="110"/>
    <cellStyle name="_Book1_1_Book1" xfId="111"/>
    <cellStyle name="_Book1" xfId="112"/>
    <cellStyle name="_Book1_2" xfId="113"/>
    <cellStyle name="Accent2 - 20%" xfId="114"/>
    <cellStyle name="_Book1_2_Book1" xfId="115"/>
    <cellStyle name="好_Book1_4" xfId="116"/>
    <cellStyle name="Linked Cell" xfId="117"/>
    <cellStyle name="归盒啦_95" xfId="118"/>
    <cellStyle name="检查单元格 2" xfId="119"/>
    <cellStyle name="_Book1_3" xfId="120"/>
    <cellStyle name="Heading 1" xfId="121"/>
    <cellStyle name="寘嬫愗傝 [0.00]_Region Orders (2)" xfId="122"/>
    <cellStyle name="_Book1_Book1" xfId="123"/>
    <cellStyle name="20% - 强调文字颜色 3 2" xfId="124"/>
    <cellStyle name="Heading 2" xfId="125"/>
    <cellStyle name="_Book1_4" xfId="126"/>
    <cellStyle name="好_03昭通" xfId="127"/>
    <cellStyle name="_ET_STYLE_NoName_00__Book1_1" xfId="128"/>
    <cellStyle name="_ET_STYLE_NoName_00__Book1_1_县公司" xfId="129"/>
    <cellStyle name="强调文字颜色 5 2" xfId="130"/>
    <cellStyle name="_ET_STYLE_NoName_00__Book1_2" xfId="131"/>
    <cellStyle name="Accent5 - 20%" xfId="132"/>
    <cellStyle name="好_11大理" xfId="133"/>
    <cellStyle name="_ET_STYLE_NoName_00__Book1_县公司" xfId="134"/>
    <cellStyle name="Dezimal [0]_laroux" xfId="135"/>
    <cellStyle name="_ET_STYLE_NoName_00__Book1_银行账户情况表_2010年12月" xfId="136"/>
    <cellStyle name="_ET_STYLE_NoName_00__建行" xfId="137"/>
    <cellStyle name="差_奖励补助测算7.25 (version 1) (version 1)" xfId="138"/>
    <cellStyle name="_ET_STYLE_NoName_00__银行账户情况表_2010年12月" xfId="139"/>
    <cellStyle name="Accent6 - 20%" xfId="140"/>
    <cellStyle name="好_M03" xfId="141"/>
    <cellStyle name="_ET_STYLE_NoName_00__云南水利电力有限公司" xfId="142"/>
    <cellStyle name="好_0605石屏县" xfId="143"/>
    <cellStyle name="常规 10" xfId="144"/>
    <cellStyle name="Good" xfId="145"/>
    <cellStyle name="_Sheet1" xfId="146"/>
    <cellStyle name="差_Book1_2_Book1" xfId="147"/>
    <cellStyle name="_本部汇总" xfId="148"/>
    <cellStyle name="_部分业务经济资本调整模版" xfId="149"/>
    <cellStyle name="_部分业务经济资本调整模版20081011" xfId="150"/>
    <cellStyle name="_附件1：报名回执表" xfId="151"/>
    <cellStyle name="Grey" xfId="152"/>
    <cellStyle name="标题 2 2" xfId="153"/>
    <cellStyle name="_个人购车贷款经济资本计算模板" xfId="154"/>
    <cellStyle name="常规 2 6" xfId="155"/>
    <cellStyle name="_工行融资平台统计20100702" xfId="156"/>
    <cellStyle name="60% - Accent6" xfId="157"/>
    <cellStyle name="t" xfId="158"/>
    <cellStyle name="好_检验表" xfId="159"/>
    <cellStyle name="_经济资本指标表现暨零售贷款上传数据质量月度分析表" xfId="160"/>
    <cellStyle name="强调文字颜色 3 2" xfId="161"/>
    <cellStyle name="_经济资本指标表现暨零售贷款上传数据质量月度分析表20081015" xfId="162"/>
    <cellStyle name="好_Book1_Book1" xfId="163"/>
    <cellStyle name="_麻烦财务填写" xfId="164"/>
    <cellStyle name="_麻烦财务填写 (version 1)" xfId="165"/>
    <cellStyle name="差_00省级(定稿)" xfId="166"/>
    <cellStyle name="_远期交易客户汇总" xfId="167"/>
    <cellStyle name="20% - Accent1" xfId="168"/>
    <cellStyle name="Accent1 - 20%" xfId="169"/>
    <cellStyle name="20% - Accent2" xfId="170"/>
    <cellStyle name="差_县公司" xfId="171"/>
    <cellStyle name="20% - Accent3" xfId="172"/>
    <cellStyle name="20% - Accent4" xfId="173"/>
    <cellStyle name="20% - Accent6" xfId="174"/>
    <cellStyle name="20% - 强调文字颜色 1 2" xfId="175"/>
    <cellStyle name="差_奖励补助测算5.24冯铸" xfId="176"/>
    <cellStyle name="20% - 强调文字颜色 2 2" xfId="177"/>
    <cellStyle name="20% - 强调文字颜色 4 2" xfId="178"/>
    <cellStyle name="Mon閠aire_!!!GO" xfId="179"/>
    <cellStyle name="常规 3" xfId="180"/>
    <cellStyle name="콤마_BOILER-CO1" xfId="181"/>
    <cellStyle name="20% - 强调文字颜色 5 2" xfId="182"/>
    <cellStyle name="20% - 强调文字颜色 6 2" xfId="183"/>
    <cellStyle name="3232" xfId="184"/>
    <cellStyle name="40% - Accent1" xfId="185"/>
    <cellStyle name="40% - Accent2" xfId="186"/>
    <cellStyle name="40% - Accent3" xfId="187"/>
    <cellStyle name="e鯪9Y_x000B_" xfId="188"/>
    <cellStyle name="40% - Accent4" xfId="189"/>
    <cellStyle name="Normal - Style1" xfId="190"/>
    <cellStyle name="好_不用软件计算9.1不考虑经费管理评价xl" xfId="191"/>
    <cellStyle name="Black" xfId="192"/>
    <cellStyle name="40% - Accent5" xfId="193"/>
    <cellStyle name="警告文本 2" xfId="194"/>
    <cellStyle name="40% - Accent6" xfId="195"/>
    <cellStyle name="好_00省级(定稿)" xfId="196"/>
    <cellStyle name="好_第五部分(才淼、饶永宏）" xfId="197"/>
    <cellStyle name="40% - 强调文字颜色 1 2" xfId="198"/>
    <cellStyle name="差_指标四" xfId="199"/>
    <cellStyle name="40% - 强调文字颜色 2 2" xfId="200"/>
    <cellStyle name="好_奖励补助测算7.25" xfId="201"/>
    <cellStyle name="40% - 强调文字颜色 3 2" xfId="202"/>
    <cellStyle name="差_Book1_银行账户情况表_2010年12月" xfId="203"/>
    <cellStyle name="40% - 强调文字颜色 5 2" xfId="204"/>
    <cellStyle name="好_2006年分析表" xfId="205"/>
    <cellStyle name="好_Book1_县公司" xfId="206"/>
    <cellStyle name="差_03昭通" xfId="207"/>
    <cellStyle name="40% - 强调文字颜色 6 2" xfId="208"/>
    <cellStyle name="好_下半年禁毒办案经费分配2544.3万元" xfId="209"/>
    <cellStyle name="60% - Accent1" xfId="210"/>
    <cellStyle name="强调 2" xfId="211"/>
    <cellStyle name="部门" xfId="212"/>
    <cellStyle name="常规 2 2" xfId="213"/>
    <cellStyle name="60% - Accent2" xfId="214"/>
    <cellStyle name="强调 3" xfId="215"/>
    <cellStyle name="60% - Accent3" xfId="216"/>
    <cellStyle name="Accent4_Book1" xfId="217"/>
    <cellStyle name="常规 2 3" xfId="218"/>
    <cellStyle name="Hyperlink_AheadBehind.xls Chart 23" xfId="219"/>
    <cellStyle name="60% - Accent4" xfId="220"/>
    <cellStyle name="per.style" xfId="221"/>
    <cellStyle name="PSInt" xfId="222"/>
    <cellStyle name="常规 2 4" xfId="223"/>
    <cellStyle name="差_云南农村义务教育统计表" xfId="224"/>
    <cellStyle name="常规 2 5" xfId="225"/>
    <cellStyle name="60% - Accent5" xfId="226"/>
    <cellStyle name="强调文字颜色 4 2" xfId="227"/>
    <cellStyle name="콤마 [0]_BOILER-CO1" xfId="228"/>
    <cellStyle name="60% - 强调文字颜色 1 2" xfId="229"/>
    <cellStyle name="Heading 4" xfId="230"/>
    <cellStyle name="商品名称" xfId="231"/>
    <cellStyle name="60% - 强调文字颜色 2 2" xfId="232"/>
    <cellStyle name="常规 5" xfId="233"/>
    <cellStyle name="60% - 强调文字颜色 3 2" xfId="234"/>
    <cellStyle name="Accent6_Book1" xfId="235"/>
    <cellStyle name="60% - 强调文字颜色 4 2" xfId="236"/>
    <cellStyle name="Neutral" xfId="237"/>
    <cellStyle name="60% - 强调文字颜色 5 2" xfId="238"/>
    <cellStyle name="60% - 强调文字颜色 6 2" xfId="239"/>
    <cellStyle name="好_2007年人员分部门统计表" xfId="240"/>
    <cellStyle name="6mal" xfId="241"/>
    <cellStyle name="Accent1" xfId="242"/>
    <cellStyle name="Accent1 - 40%" xfId="243"/>
    <cellStyle name="差_2006年基础数据" xfId="244"/>
    <cellStyle name="Accent1 - 60%" xfId="245"/>
    <cellStyle name="Accent2" xfId="246"/>
    <cellStyle name="Accent2_Book1" xfId="247"/>
    <cellStyle name="Accent3" xfId="248"/>
    <cellStyle name="差_2007年检察院案件数" xfId="249"/>
    <cellStyle name="Accent3 - 20%" xfId="250"/>
    <cellStyle name="Milliers_!!!GO" xfId="251"/>
    <cellStyle name="好_指标四" xfId="252"/>
    <cellStyle name="Accent3 - 40%" xfId="253"/>
    <cellStyle name="Mon閠aire [0]_!!!GO" xfId="254"/>
    <cellStyle name="好_0502通海县" xfId="255"/>
    <cellStyle name="Accent3 - 60%" xfId="256"/>
    <cellStyle name="好_2009年一般性转移支付标准工资_~4190974" xfId="257"/>
    <cellStyle name="Accent3_Book1" xfId="258"/>
    <cellStyle name="Accent4" xfId="259"/>
    <cellStyle name="Border" xfId="260"/>
    <cellStyle name="Accent4 - 20%" xfId="261"/>
    <cellStyle name="Accent4 - 40%" xfId="262"/>
    <cellStyle name="Accent4 - 60%" xfId="263"/>
    <cellStyle name="捠壿 [0.00]_Region Orders (2)" xfId="264"/>
    <cellStyle name="Accent5" xfId="265"/>
    <cellStyle name="好_2009年一般性转移支付标准工资_~5676413" xfId="266"/>
    <cellStyle name="Accent5 - 40%" xfId="267"/>
    <cellStyle name="千分位[0]_ 白土" xfId="268"/>
    <cellStyle name="常规 12" xfId="269"/>
    <cellStyle name="Accent5 - 60%" xfId="270"/>
    <cellStyle name="Accent5_Book1" xfId="271"/>
    <cellStyle name="Accent6" xfId="272"/>
    <cellStyle name="Accent6 - 40%" xfId="273"/>
    <cellStyle name="Accent6 - 60%" xfId="274"/>
    <cellStyle name="Bad" xfId="275"/>
    <cellStyle name="Input_Book1" xfId="276"/>
    <cellStyle name="Calc Currency (0)" xfId="277"/>
    <cellStyle name="Calculation" xfId="278"/>
    <cellStyle name="PSHeading" xfId="279"/>
    <cellStyle name="差_530623_2006年县级财政报表附表" xfId="280"/>
    <cellStyle name="常规 15" xfId="281"/>
    <cellStyle name="Check Cell" xfId="282"/>
    <cellStyle name="ColLevel_0" xfId="283"/>
    <cellStyle name="Comma [0]" xfId="284"/>
    <cellStyle name="통화_BOILER-CO1" xfId="285"/>
    <cellStyle name="comma zerodec" xfId="286"/>
    <cellStyle name="Comma_!!!GO" xfId="287"/>
    <cellStyle name="comma-d" xfId="288"/>
    <cellStyle name="霓付 [0]_ +Foil &amp; -FOIL &amp; PAPER" xfId="289"/>
    <cellStyle name="Currency_!!!GO" xfId="290"/>
    <cellStyle name="分级显示列_1_Book1" xfId="291"/>
    <cellStyle name="Currency1" xfId="292"/>
    <cellStyle name="Date" xfId="293"/>
    <cellStyle name="差_云南省2008年中小学教职工情况（教育厅提供20090101加工整理）" xfId="294"/>
    <cellStyle name="好_指标五" xfId="295"/>
    <cellStyle name="货币 2" xfId="296"/>
    <cellStyle name="Dezimal_laroux" xfId="297"/>
    <cellStyle name="Dollar (zero dec)" xfId="298"/>
    <cellStyle name="差_1110洱源县" xfId="299"/>
    <cellStyle name="Explanatory Text" xfId="300"/>
    <cellStyle name="强调文字颜色 1 2" xfId="301"/>
    <cellStyle name="Fixed" xfId="302"/>
    <cellStyle name="Followed Hyperlink_AheadBehind.xls Chart 23" xfId="303"/>
    <cellStyle name="好_基础数据分析" xfId="304"/>
    <cellStyle name="强调 1" xfId="305"/>
    <cellStyle name="gcd" xfId="306"/>
    <cellStyle name="差_Book1_2" xfId="307"/>
    <cellStyle name="好_2009年一般性转移支付标准工资_不用软件计算9.1不考虑经费管理评价xl" xfId="308"/>
    <cellStyle name="Header1" xfId="309"/>
    <cellStyle name="好_建行" xfId="310"/>
    <cellStyle name="Header2" xfId="311"/>
    <cellStyle name="HEADING1" xfId="312"/>
    <cellStyle name="HEADING2" xfId="313"/>
    <cellStyle name="差_地方配套按人均增幅控制8.31（调整结案率后）xl" xfId="314"/>
    <cellStyle name="差_Book1_4" xfId="315"/>
    <cellStyle name="Input [yellow]" xfId="316"/>
    <cellStyle name="常规 2_02-2008决算报表格式" xfId="317"/>
    <cellStyle name="Input Cells" xfId="318"/>
    <cellStyle name="Linked Cells" xfId="319"/>
    <cellStyle name="Millares [0]_96 Risk" xfId="320"/>
    <cellStyle name="Valuta_pldt" xfId="321"/>
    <cellStyle name="好_ 表二" xfId="322"/>
    <cellStyle name="Millares_96 Risk" xfId="323"/>
    <cellStyle name="差_奖励补助测算7.25" xfId="324"/>
    <cellStyle name="Milliers [0]_!!!GO" xfId="325"/>
    <cellStyle name="Moneda [0]_96 Risk" xfId="326"/>
    <cellStyle name="差_县级基础数据" xfId="327"/>
    <cellStyle name="烹拳 [0]_ +Foil &amp; -FOIL &amp; PAPER" xfId="328"/>
    <cellStyle name="Moneda_96 Risk" xfId="329"/>
    <cellStyle name="差_2009年一般性转移支付标准工资_奖励补助测算7.23" xfId="330"/>
    <cellStyle name="New Times Roman" xfId="331"/>
    <cellStyle name="no dec" xfId="332"/>
    <cellStyle name="Non défini" xfId="333"/>
    <cellStyle name="Norma,_laroux_4_营业在建 (2)_E21" xfId="334"/>
    <cellStyle name="Normal_!!!GO" xfId="335"/>
    <cellStyle name="好_历年教师人数" xfId="336"/>
    <cellStyle name="Normal_Book1" xfId="337"/>
    <cellStyle name="差_2009年一般性转移支付标准工资_~5676413" xfId="338"/>
    <cellStyle name="Note" xfId="339"/>
    <cellStyle name="Output" xfId="340"/>
    <cellStyle name="Percent [2]" xfId="341"/>
    <cellStyle name="Percent_!!!GO" xfId="342"/>
    <cellStyle name="Pourcentage_pldt" xfId="343"/>
    <cellStyle name="标题 5" xfId="344"/>
    <cellStyle name="好_第一部分：综合全" xfId="345"/>
    <cellStyle name="PSDate" xfId="346"/>
    <cellStyle name="PSDec" xfId="347"/>
    <cellStyle name="PSSpacer" xfId="348"/>
    <cellStyle name="差_00省级(打印)" xfId="349"/>
    <cellStyle name="Red" xfId="350"/>
    <cellStyle name="RowLevel_0" xfId="351"/>
    <cellStyle name="差_2008年县级公安保障标准落实奖励经费分配测算" xfId="352"/>
    <cellStyle name="s]&#13;&#10;;load=C:\WINDOWS\VERINST.EXE APMAPP.EXE &#13;&#10;run=&#13;&#10;Beep=yes&#13;&#10;NullPort=None&#13;&#10;BorderWidth=3&#13;&#10;CursorBlinkRate=780&#13;&#10;Double" xfId="353"/>
    <cellStyle name="s]&#13;&#10;load=&#13;&#10;run=&#13;&#10;NullPort=None&#13;&#10;device=HP LaserJet 4 Plus,HPPCL5MS,LPT1:&#13;&#10;&#13;&#10;[Desktop]&#13;&#10;Wallpaper=(无)&#13;&#10;TileWallpaper=0&#13;" xfId="354"/>
    <cellStyle name="差_历年教师人数" xfId="355"/>
    <cellStyle name="sstot" xfId="356"/>
    <cellStyle name="Standard_AREAS" xfId="357"/>
    <cellStyle name="Style 1" xfId="358"/>
    <cellStyle name="t_HVAC Equipment (3)" xfId="359"/>
    <cellStyle name="Title" xfId="360"/>
    <cellStyle name="常规 2" xfId="361"/>
    <cellStyle name="Total" xfId="362"/>
    <cellStyle name="Tusental (0)_pldt" xfId="363"/>
    <cellStyle name="표준_0N-HANDLING " xfId="364"/>
    <cellStyle name="Tusental_pldt" xfId="365"/>
    <cellStyle name="Valuta (0)_pldt" xfId="366"/>
    <cellStyle name="Warning Text" xfId="367"/>
    <cellStyle name="好_Book1_1_Book1" xfId="368"/>
    <cellStyle name="烹拳_ +Foil &amp; -FOIL &amp; PAPER" xfId="369"/>
    <cellStyle name="百分比 2" xfId="370"/>
    <cellStyle name="百分比 3" xfId="371"/>
    <cellStyle name="捠壿_Region Orders (2)" xfId="372"/>
    <cellStyle name="未定义" xfId="373"/>
    <cellStyle name="编号" xfId="374"/>
    <cellStyle name="标题 1 2" xfId="375"/>
    <cellStyle name="标题 3 2" xfId="376"/>
    <cellStyle name="好_Book1_2" xfId="377"/>
    <cellStyle name="标题 4 2" xfId="378"/>
    <cellStyle name="千位分隔 3" xfId="379"/>
    <cellStyle name="标题1" xfId="380"/>
    <cellStyle name="好_00省级(打印)" xfId="381"/>
    <cellStyle name="好_Book1_2_Book1" xfId="382"/>
    <cellStyle name="表标题" xfId="383"/>
    <cellStyle name="差_丽江汇总" xfId="384"/>
    <cellStyle name="差 2" xfId="385"/>
    <cellStyle name="差_ 表二" xfId="386"/>
    <cellStyle name="差_~4190974" xfId="387"/>
    <cellStyle name="差_~5676413" xfId="388"/>
    <cellStyle name="常规 2 9" xfId="389"/>
    <cellStyle name="差_0502通海县" xfId="390"/>
    <cellStyle name="差_05玉溪" xfId="391"/>
    <cellStyle name="差_0605石屏县" xfId="392"/>
    <cellStyle name="差_1003牟定县" xfId="393"/>
    <cellStyle name="千分位_ 白土" xfId="394"/>
    <cellStyle name="差_11大理" xfId="395"/>
    <cellStyle name="差_2、土地面积、人口、粮食产量基本情况" xfId="396"/>
    <cellStyle name="差_2006年水利统计指标统计表" xfId="397"/>
    <cellStyle name="差_2006年在职人员情况" xfId="398"/>
    <cellStyle name="差_2007年可用财力" xfId="399"/>
    <cellStyle name="差_业务工作量指标" xfId="400"/>
    <cellStyle name="好_县级基础数据" xfId="401"/>
    <cellStyle name="差_2007年人员分部门统计表" xfId="402"/>
    <cellStyle name="差_2008云南省分县市中小学教职工统计表（教育厅提供）" xfId="403"/>
    <cellStyle name="差_2009年一般性转移支付标准工资" xfId="404"/>
    <cellStyle name="差_2009年一般性转移支付标准工资_~4190974" xfId="405"/>
    <cellStyle name="差_下半年禁吸戒毒经费1000万元" xfId="406"/>
    <cellStyle name="差_2009年一般性转移支付标准工资_不用软件计算9.1不考虑经费管理评价xl" xfId="407"/>
    <cellStyle name="超级链接" xfId="408"/>
    <cellStyle name="差_2009年一般性转移支付标准工资_地方配套按人均增幅控制8.30xl" xfId="409"/>
    <cellStyle name="差_2009年一般性转移支付标准工资_地方配套按人均增幅控制8.30一般预算平均增幅、人均可用财力平均增幅两次控制、社会治安系数调整、案件数调整xl" xfId="410"/>
    <cellStyle name="好_云南省2008年中小学教师人数统计表" xfId="411"/>
    <cellStyle name="差_2009年一般性转移支付标准工资_地方配套按人均增幅控制8.31（调整结案率后）xl" xfId="412"/>
    <cellStyle name="差_2009年一般性转移支付标准工资_奖励补助测算5.23新" xfId="413"/>
    <cellStyle name="差_义务教育阶段教职工人数（教育厅提供最终）" xfId="414"/>
    <cellStyle name="差_2009年一般性转移支付标准工资_奖励补助测算5.24冯铸" xfId="415"/>
    <cellStyle name="差_云南省2008年中小学教师人数统计表" xfId="416"/>
    <cellStyle name="差_2009年一般性转移支付标准工资_奖励补助测算7.25" xfId="417"/>
    <cellStyle name="差_2009年一般性转移支付标准工资_奖励补助测算7.25 (version 1) (version 1)" xfId="418"/>
    <cellStyle name="差_530629_2006年县级财政报表附表" xfId="419"/>
    <cellStyle name="差_5334_2006年迪庆县级财政报表附表" xfId="420"/>
    <cellStyle name="差_地方配套按人均增幅控制8.30xl" xfId="421"/>
    <cellStyle name="差_Book1" xfId="422"/>
    <cellStyle name="好_地方配套按人均增幅控制8.31（调整结案率后）xl" xfId="423"/>
    <cellStyle name="差_Book1_1" xfId="424"/>
    <cellStyle name="差_Book1_1_Book1" xfId="425"/>
    <cellStyle name="差_Book1_3" xfId="426"/>
    <cellStyle name="差_Book1_县公司" xfId="427"/>
    <cellStyle name="差_M01-2(州市补助收入)" xfId="428"/>
    <cellStyle name="差_M03" xfId="429"/>
    <cellStyle name="差_不用软件计算9.1不考虑经费管理评价xl" xfId="430"/>
    <cellStyle name="好_奖励补助测算5.22测试" xfId="431"/>
    <cellStyle name="常规 11" xfId="432"/>
    <cellStyle name="差_财政供养人员" xfId="433"/>
    <cellStyle name="差_财政支出对上级的依赖程度" xfId="434"/>
    <cellStyle name="常规_Sheet1" xfId="435"/>
    <cellStyle name="差_城建部门" xfId="436"/>
    <cellStyle name="好_Book2" xfId="437"/>
    <cellStyle name="强调文字颜色 6 2" xfId="438"/>
    <cellStyle name="差_地方配套按人均增幅控制8.30一般预算平均增幅、人均可用财力平均增幅两次控制、社会治安系数调整、案件数调整xl" xfId="439"/>
    <cellStyle name="差_第五部分(才淼、饶永宏）" xfId="440"/>
    <cellStyle name="差_第一部分：综合全" xfId="441"/>
    <cellStyle name="差_高中教师人数（教育厅1.6日提供）" xfId="442"/>
    <cellStyle name="差_建行" xfId="443"/>
    <cellStyle name="差_汇总" xfId="444"/>
    <cellStyle name="差_汇总-县级财政报表附表" xfId="445"/>
    <cellStyle name="分级显示行_1_13区汇总" xfId="446"/>
    <cellStyle name="差_基础数据分析" xfId="447"/>
    <cellStyle name="好_县公司" xfId="448"/>
    <cellStyle name="差_检验表" xfId="449"/>
    <cellStyle name="常规 9" xfId="450"/>
    <cellStyle name="差_检验表（调整后）" xfId="451"/>
    <cellStyle name="差_奖励补助测算7.23" xfId="452"/>
    <cellStyle name="差_三季度－表二" xfId="453"/>
    <cellStyle name="差_卫生部门" xfId="454"/>
    <cellStyle name="差_文体广播部门" xfId="455"/>
    <cellStyle name="好_M01-2(州市补助收入)" xfId="456"/>
    <cellStyle name="差_下半年禁毒办案经费分配2544.3万元" xfId="457"/>
    <cellStyle name="差_县级公安机关公用经费标准奖励测算方案（定稿）" xfId="458"/>
    <cellStyle name="貨幣 [0]_SGV" xfId="459"/>
    <cellStyle name="差_银行账户情况表_2010年12月" xfId="460"/>
    <cellStyle name="好_1110洱源县" xfId="461"/>
    <cellStyle name="好_奖励补助测算7.25 (version 1) (version 1)" xfId="462"/>
    <cellStyle name="差_云南省2008年转移支付测算——州市本级考核部分及政策性测算" xfId="463"/>
    <cellStyle name="差_云南水利电力有限公司" xfId="464"/>
    <cellStyle name="常规 2 2 2" xfId="465"/>
    <cellStyle name="常规 2 7" xfId="466"/>
    <cellStyle name="输入 2" xfId="467"/>
    <cellStyle name="常规 2 8" xfId="468"/>
    <cellStyle name="常规 3 2" xfId="469"/>
    <cellStyle name="常规 4" xfId="470"/>
    <cellStyle name="常规 7" xfId="471"/>
    <cellStyle name="常规 8" xfId="472"/>
    <cellStyle name="超链接 2" xfId="473"/>
    <cellStyle name="好 2" xfId="474"/>
    <cellStyle name="好_~4190974" xfId="475"/>
    <cellStyle name="好_2007年检察院案件数" xfId="476"/>
    <cellStyle name="好_~5676413" xfId="477"/>
    <cellStyle name="好_高中教师人数（教育厅1.6日提供）" xfId="478"/>
    <cellStyle name="好_银行账户情况表_2010年12月" xfId="479"/>
    <cellStyle name="好_2、土地面积、人口、粮食产量基本情况" xfId="480"/>
    <cellStyle name="好_2009年一般性转移支付标准工资_地方配套按人均增幅控制8.30xl" xfId="481"/>
    <cellStyle name="好_2006年基础数据" xfId="482"/>
    <cellStyle name="好_2006年全省财力计算表（中央、决算）" xfId="483"/>
    <cellStyle name="好_2006年水利统计指标统计表" xfId="484"/>
    <cellStyle name="好_奖励补助测算5.24冯铸" xfId="485"/>
    <cellStyle name="好_2006年在职人员情况" xfId="486"/>
    <cellStyle name="好_2007年可用财力" xfId="487"/>
    <cellStyle name="㼿㼿㼿㼿㼿㼿" xfId="488"/>
    <cellStyle name="好_2007年政法部门业务指标" xfId="489"/>
    <cellStyle name="好_2008云南省分县市中小学教职工统计表（教育厅提供）" xfId="490"/>
    <cellStyle name="好_2009年一般性转移支付标准工资" xfId="491"/>
    <cellStyle name="霓付_ +Foil &amp; -FOIL &amp; PAPER" xfId="492"/>
    <cellStyle name="好_2009年一般性转移支付标准工资_地方配套按人均增幅控制8.31（调整结案率后）xl" xfId="493"/>
    <cellStyle name="好_2009年一般性转移支付标准工资_奖励补助测算5.22测试" xfId="494"/>
    <cellStyle name="好_2009年一般性转移支付标准工资_奖励补助测算5.23新" xfId="495"/>
    <cellStyle name="好_2009年一般性转移支付标准工资_奖励补助测算5.24冯铸" xfId="496"/>
    <cellStyle name="好_2009年一般性转移支付标准工资_奖励补助测算7.23" xfId="497"/>
    <cellStyle name="好_2009年一般性转移支付标准工资_奖励补助测算7.25" xfId="498"/>
    <cellStyle name="好_2009年一般性转移支付标准工资_奖励补助测算7.25 (version 1) (version 1)" xfId="499"/>
    <cellStyle name="好_530623_2006年县级财政报表附表" xfId="500"/>
    <cellStyle name="好_卫生部门" xfId="501"/>
    <cellStyle name="好_530629_2006年县级财政报表附表" xfId="502"/>
    <cellStyle name="好_5334_2006年迪庆县级财政报表附表" xfId="503"/>
    <cellStyle name="好_Book1" xfId="504"/>
    <cellStyle name="好_Book1_1" xfId="505"/>
    <cellStyle name="千位分隔 2" xfId="506"/>
    <cellStyle name="好_Book1_3" xfId="507"/>
    <cellStyle name="好_Book1_银行账户情况表_2010年12月" xfId="508"/>
    <cellStyle name="好_财政供养人员" xfId="509"/>
    <cellStyle name="好_财政支出对上级的依赖程度" xfId="510"/>
    <cellStyle name="好_城建部门" xfId="511"/>
    <cellStyle name="汇总 2" xfId="512"/>
    <cellStyle name="好_地方配套按人均增幅控制8.30xl" xfId="513"/>
    <cellStyle name="好_地方配套按人均增幅控制8.30一般预算平均增幅、人均可用财力平均增幅两次控制、社会治安系数调整、案件数调整xl" xfId="514"/>
    <cellStyle name="好_检验表（调整后）" xfId="515"/>
    <cellStyle name="好_奖励补助测算7.23" xfId="516"/>
    <cellStyle name="好_教师绩效工资测算表（离退休按各地上报数测算）2009年1月1日" xfId="517"/>
    <cellStyle name="好_教育厅提供义务教育及高中教师人数（2009年1月6日）" xfId="518"/>
    <cellStyle name="好_丽江汇总" xfId="519"/>
    <cellStyle name="好_文体广播部门" xfId="520"/>
    <cellStyle name="好_云南水利电力有限公司" xfId="521"/>
    <cellStyle name="好_下半年禁吸戒毒经费1000万元" xfId="522"/>
    <cellStyle name="好_县级公安机关公用经费标准奖励测算方案（定稿）" xfId="523"/>
    <cellStyle name="好_云南省2008年中小学教职工情况（教育厅提供20090101加工整理）" xfId="524"/>
    <cellStyle name="好_义务教育阶段教职工人数（教育厅提供最终）" xfId="525"/>
    <cellStyle name="好_云南农村义务教育统计表" xfId="526"/>
    <cellStyle name="好_云南省2008年转移支付测算——州市本级考核部分及政策性测算" xfId="527"/>
    <cellStyle name="后继超级链接" xfId="528"/>
    <cellStyle name="后继超链接" xfId="529"/>
    <cellStyle name="货币 2 2" xfId="530"/>
    <cellStyle name="貨幣_SGV" xfId="531"/>
    <cellStyle name="解释性文本 2" xfId="532"/>
    <cellStyle name="借出原因" xfId="533"/>
    <cellStyle name="链接单元格 2" xfId="534"/>
    <cellStyle name="普通_ 白土" xfId="535"/>
    <cellStyle name="千位[0]_ 方正PC" xfId="536"/>
    <cellStyle name="千位_ 方正PC" xfId="537"/>
    <cellStyle name="钎霖_4岿角利" xfId="538"/>
    <cellStyle name="强调文字颜色 2 2" xfId="539"/>
    <cellStyle name="输出 2" xfId="540"/>
    <cellStyle name="数量" xfId="541"/>
    <cellStyle name="数字" xfId="542"/>
    <cellStyle name="㼿㼿㼿㼿㼿㼿㼿㼿㼿㼿㼿?" xfId="543"/>
    <cellStyle name="小数" xfId="544"/>
    <cellStyle name="样式 1" xfId="545"/>
    <cellStyle name="一般_SGV" xfId="546"/>
    <cellStyle name="昗弨_Pacific Region P&amp;L" xfId="547"/>
    <cellStyle name="寘嬫愗傝_Region Orders (2)" xfId="548"/>
    <cellStyle name="注释 2" xfId="549"/>
    <cellStyle name="통화 [0]_BOILER-CO1" xfId="550"/>
    <cellStyle name="常规 13" xfId="551"/>
    <cellStyle name="常规 14" xfId="552"/>
    <cellStyle name="常规 16" xfId="553"/>
    <cellStyle name="常规 17" xfId="554"/>
    <cellStyle name="常规 18" xfId="5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X184"/>
  <sheetViews>
    <sheetView tabSelected="1" zoomScaleSheetLayoutView="100" workbookViewId="0" topLeftCell="A1">
      <pane xSplit="2" ySplit="5" topLeftCell="C170" activePane="bottomRight" state="frozen"/>
      <selection pane="bottomRight" activeCell="F2" sqref="D2:F3"/>
    </sheetView>
  </sheetViews>
  <sheetFormatPr defaultColWidth="9.00390625" defaultRowHeight="14.25"/>
  <cols>
    <col min="1" max="1" width="2.00390625" style="8" customWidth="1"/>
    <col min="2" max="2" width="34.25390625" style="8" customWidth="1"/>
    <col min="3" max="3" width="6.25390625" style="37" customWidth="1"/>
    <col min="4" max="4" width="7.25390625" style="37" customWidth="1"/>
    <col min="5" max="5" width="7.00390625" style="37" customWidth="1"/>
    <col min="6" max="6" width="5.625" style="37" customWidth="1"/>
    <col min="7" max="7" width="4.75390625" style="8" customWidth="1"/>
    <col min="8" max="8" width="5.875" style="8" customWidth="1"/>
    <col min="9" max="9" width="9.625" style="8" customWidth="1"/>
    <col min="10" max="10" width="10.25390625" style="8" customWidth="1"/>
    <col min="11" max="12" width="9.25390625" style="8" customWidth="1"/>
    <col min="13" max="162" width="9.00390625" style="8" customWidth="1"/>
    <col min="163" max="16384" width="9.00390625" style="38" customWidth="1"/>
  </cols>
  <sheetData>
    <row r="1" spans="2:12" s="8" customFormat="1" ht="51" customHeight="1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3:6" s="8" customFormat="1" ht="14.25">
      <c r="C2" s="37"/>
      <c r="D2" s="37"/>
      <c r="E2" s="37"/>
      <c r="F2" s="37"/>
    </row>
    <row r="3" spans="2:12" s="30" customFormat="1" ht="18.75" customHeight="1">
      <c r="B3" s="30" t="s">
        <v>1</v>
      </c>
      <c r="C3" s="40"/>
      <c r="D3" s="41"/>
      <c r="E3" s="41"/>
      <c r="F3" s="41"/>
      <c r="G3" s="42"/>
      <c r="H3" s="42"/>
      <c r="I3" s="42"/>
      <c r="J3" s="42"/>
      <c r="K3" s="30" t="s">
        <v>2</v>
      </c>
      <c r="L3" s="42"/>
    </row>
    <row r="4" spans="2:12" s="31" customFormat="1" ht="30.75" customHeight="1">
      <c r="B4" s="43" t="s">
        <v>3</v>
      </c>
      <c r="C4" s="44" t="s">
        <v>4</v>
      </c>
      <c r="D4" s="44" t="s">
        <v>5</v>
      </c>
      <c r="E4" s="44" t="s">
        <v>6</v>
      </c>
      <c r="F4" s="44" t="s">
        <v>7</v>
      </c>
      <c r="G4" s="44" t="s">
        <v>8</v>
      </c>
      <c r="H4" s="44" t="s">
        <v>9</v>
      </c>
      <c r="I4" s="85" t="s">
        <v>10</v>
      </c>
      <c r="J4" s="85"/>
      <c r="K4" s="85"/>
      <c r="L4" s="85"/>
    </row>
    <row r="5" spans="2:12" s="31" customFormat="1" ht="57.75" customHeight="1">
      <c r="B5" s="45"/>
      <c r="C5" s="46"/>
      <c r="D5" s="46"/>
      <c r="E5" s="46"/>
      <c r="F5" s="46"/>
      <c r="G5" s="46"/>
      <c r="H5" s="46"/>
      <c r="I5" s="85" t="s">
        <v>11</v>
      </c>
      <c r="J5" s="85" t="s">
        <v>12</v>
      </c>
      <c r="K5" s="85" t="s">
        <v>13</v>
      </c>
      <c r="L5" s="85" t="s">
        <v>14</v>
      </c>
    </row>
    <row r="6" spans="2:12" s="32" customFormat="1" ht="19.5" customHeight="1">
      <c r="B6" s="47" t="s">
        <v>15</v>
      </c>
      <c r="C6" s="48">
        <f aca="true" t="shared" si="0" ref="C6:G6">SUM(C7,C166,C183)</f>
        <v>33408</v>
      </c>
      <c r="D6" s="48">
        <f t="shared" si="0"/>
        <v>38374</v>
      </c>
      <c r="E6" s="48">
        <f t="shared" si="0"/>
        <v>38149</v>
      </c>
      <c r="F6" s="48">
        <f t="shared" si="0"/>
        <v>188</v>
      </c>
      <c r="G6" s="48">
        <f t="shared" si="0"/>
        <v>37</v>
      </c>
      <c r="H6" s="48"/>
      <c r="I6" s="48">
        <f>SUM(I7,I166,I183)</f>
        <v>28257500</v>
      </c>
      <c r="J6" s="48">
        <f>SUM(J7,J166,J183)</f>
        <v>22606000</v>
      </c>
      <c r="K6" s="48">
        <f>SUM(K7,K166,K183)</f>
        <v>2825750</v>
      </c>
      <c r="L6" s="48">
        <f>SUM(L7,L166,L183)</f>
        <v>2825750</v>
      </c>
    </row>
    <row r="7" spans="2:12" s="32" customFormat="1" ht="19.5" customHeight="1">
      <c r="B7" s="47" t="s">
        <v>16</v>
      </c>
      <c r="C7" s="48">
        <f aca="true" t="shared" si="1" ref="C7:G7">SUM(C8:C16,C29,C41,C48,C60,C79,C88,C97,C121,C129,C138,C145,C150,C153)</f>
        <v>23091</v>
      </c>
      <c r="D7" s="48">
        <f t="shared" si="1"/>
        <v>28057</v>
      </c>
      <c r="E7" s="48">
        <f t="shared" si="1"/>
        <v>27911</v>
      </c>
      <c r="F7" s="48">
        <f t="shared" si="1"/>
        <v>123</v>
      </c>
      <c r="G7" s="48">
        <f t="shared" si="1"/>
        <v>23</v>
      </c>
      <c r="H7" s="48"/>
      <c r="I7" s="48">
        <f>SUM(I8:I16,I29,I41,I48,I60,I79,I88,I97,I121,I129,I138,I145,I150,I153)</f>
        <v>19018150</v>
      </c>
      <c r="J7" s="48">
        <f>SUM(J8:J16,J29,J41,J48,J60,J79,J88,J97,J121,J129,J138,J145,J150,J153)</f>
        <v>15214520</v>
      </c>
      <c r="K7" s="48">
        <f>SUM(K8:K16,K29,K41,K48,K60,K79,K88,K97,K121,K129,K138,K145,K150,K153)</f>
        <v>1901815</v>
      </c>
      <c r="L7" s="48">
        <f>SUM(L8:L16,L29,L41,L48,L60,L79,L88,L97,L121,L129,L138,L145,L150,L153)</f>
        <v>1901815</v>
      </c>
    </row>
    <row r="8" spans="2:12" s="8" customFormat="1" ht="19.5" customHeight="1">
      <c r="B8" s="49" t="s">
        <v>17</v>
      </c>
      <c r="C8" s="50">
        <v>3780</v>
      </c>
      <c r="D8" s="50">
        <v>3776</v>
      </c>
      <c r="E8" s="50">
        <v>3776</v>
      </c>
      <c r="F8" s="51"/>
      <c r="G8" s="52"/>
      <c r="H8" s="52">
        <v>650</v>
      </c>
      <c r="I8" s="52">
        <f aca="true" t="shared" si="2" ref="I8:I15">SUM(J8:L8)</f>
        <v>2454400</v>
      </c>
      <c r="J8" s="52">
        <f aca="true" t="shared" si="3" ref="J8:J12">ROUND(E8*H8*0.8,2)</f>
        <v>1963520</v>
      </c>
      <c r="K8" s="52">
        <f aca="true" t="shared" si="4" ref="K8:K12">ROUND(E8*H8*0.1,2)</f>
        <v>245440</v>
      </c>
      <c r="L8" s="52">
        <f aca="true" t="shared" si="5" ref="L8:L12">ROUND(E8*H8*0.1,2)</f>
        <v>245440</v>
      </c>
    </row>
    <row r="9" spans="2:166" s="33" customFormat="1" ht="19.5" customHeight="1">
      <c r="B9" s="53" t="s">
        <v>18</v>
      </c>
      <c r="C9" s="51"/>
      <c r="D9" s="51">
        <v>4</v>
      </c>
      <c r="E9" s="51"/>
      <c r="F9" s="51">
        <v>4</v>
      </c>
      <c r="G9" s="54"/>
      <c r="H9" s="54">
        <v>6000</v>
      </c>
      <c r="I9" s="54">
        <f t="shared" si="2"/>
        <v>24000</v>
      </c>
      <c r="J9" s="54">
        <f aca="true" t="shared" si="6" ref="J9:J13">ROUND(F9*H9*0.8,2)</f>
        <v>19200</v>
      </c>
      <c r="K9" s="54">
        <f aca="true" t="shared" si="7" ref="K9:K13">ROUND(F9*H9*0.1,2)</f>
        <v>2400</v>
      </c>
      <c r="L9" s="54">
        <f aca="true" t="shared" si="8" ref="L9:L13">ROUND(F9*H9*0.1,2)</f>
        <v>2400</v>
      </c>
      <c r="FG9" s="86"/>
      <c r="FH9" s="86"/>
      <c r="FI9" s="86"/>
      <c r="FJ9" s="86"/>
    </row>
    <row r="10" spans="2:12" s="8" customFormat="1" ht="19.5" customHeight="1">
      <c r="B10" s="49" t="s">
        <v>19</v>
      </c>
      <c r="C10" s="50">
        <v>143</v>
      </c>
      <c r="D10" s="50">
        <v>140</v>
      </c>
      <c r="E10" s="50">
        <v>140</v>
      </c>
      <c r="F10" s="51"/>
      <c r="G10" s="52"/>
      <c r="H10" s="52">
        <v>650</v>
      </c>
      <c r="I10" s="52">
        <f t="shared" si="2"/>
        <v>91000</v>
      </c>
      <c r="J10" s="52">
        <f t="shared" si="3"/>
        <v>72800</v>
      </c>
      <c r="K10" s="52">
        <f t="shared" si="4"/>
        <v>9100</v>
      </c>
      <c r="L10" s="52">
        <f t="shared" si="5"/>
        <v>9100</v>
      </c>
    </row>
    <row r="11" spans="2:166" s="33" customFormat="1" ht="19.5" customHeight="1">
      <c r="B11" s="53" t="s">
        <v>20</v>
      </c>
      <c r="C11" s="51"/>
      <c r="D11" s="51">
        <v>3</v>
      </c>
      <c r="E11" s="51"/>
      <c r="F11" s="51">
        <v>3</v>
      </c>
      <c r="G11" s="54"/>
      <c r="H11" s="54">
        <v>6000</v>
      </c>
      <c r="I11" s="54">
        <f t="shared" si="2"/>
        <v>18000</v>
      </c>
      <c r="J11" s="54">
        <f t="shared" si="6"/>
        <v>14400</v>
      </c>
      <c r="K11" s="54">
        <f t="shared" si="7"/>
        <v>1800</v>
      </c>
      <c r="L11" s="54">
        <f t="shared" si="8"/>
        <v>1800</v>
      </c>
      <c r="FG11" s="86"/>
      <c r="FH11" s="86"/>
      <c r="FI11" s="86"/>
      <c r="FJ11" s="86"/>
    </row>
    <row r="12" spans="2:166" s="34" customFormat="1" ht="19.5" customHeight="1">
      <c r="B12" s="49" t="s">
        <v>21</v>
      </c>
      <c r="C12" s="50">
        <v>2049</v>
      </c>
      <c r="D12" s="34">
        <v>2046</v>
      </c>
      <c r="E12" s="50">
        <v>2046</v>
      </c>
      <c r="F12" s="50"/>
      <c r="G12" s="52"/>
      <c r="H12" s="52">
        <v>650</v>
      </c>
      <c r="I12" s="52">
        <f t="shared" si="2"/>
        <v>1329900</v>
      </c>
      <c r="J12" s="52">
        <f t="shared" si="3"/>
        <v>1063920</v>
      </c>
      <c r="K12" s="52">
        <f t="shared" si="4"/>
        <v>132990</v>
      </c>
      <c r="L12" s="52">
        <f t="shared" si="5"/>
        <v>132990</v>
      </c>
      <c r="FG12" s="87"/>
      <c r="FH12" s="87"/>
      <c r="FI12" s="87"/>
      <c r="FJ12" s="87"/>
    </row>
    <row r="13" spans="2:166" s="33" customFormat="1" ht="19.5" customHeight="1">
      <c r="B13" s="53" t="s">
        <v>22</v>
      </c>
      <c r="C13" s="51"/>
      <c r="D13" s="51">
        <v>3</v>
      </c>
      <c r="E13" s="51"/>
      <c r="F13" s="51">
        <v>3</v>
      </c>
      <c r="G13" s="54"/>
      <c r="H13" s="54">
        <v>6000</v>
      </c>
      <c r="I13" s="54">
        <f t="shared" si="2"/>
        <v>18000</v>
      </c>
      <c r="J13" s="54">
        <f t="shared" si="6"/>
        <v>14400</v>
      </c>
      <c r="K13" s="54">
        <f t="shared" si="7"/>
        <v>1800</v>
      </c>
      <c r="L13" s="54">
        <f t="shared" si="8"/>
        <v>1800</v>
      </c>
      <c r="FG13" s="86"/>
      <c r="FH13" s="86"/>
      <c r="FI13" s="86"/>
      <c r="FJ13" s="86"/>
    </row>
    <row r="14" spans="2:12" s="8" customFormat="1" ht="19.5" customHeight="1">
      <c r="B14" s="49" t="s">
        <v>23</v>
      </c>
      <c r="C14" s="50">
        <v>515</v>
      </c>
      <c r="D14" s="50">
        <v>514</v>
      </c>
      <c r="E14" s="50">
        <v>514</v>
      </c>
      <c r="F14" s="50"/>
      <c r="G14" s="52"/>
      <c r="H14" s="52">
        <v>650</v>
      </c>
      <c r="I14" s="52">
        <f t="shared" si="2"/>
        <v>334100</v>
      </c>
      <c r="J14" s="52">
        <f>ROUND(E14*H14*0.8,2)</f>
        <v>267280</v>
      </c>
      <c r="K14" s="52">
        <f>ROUND(E14*H14*0.1,2)</f>
        <v>33410</v>
      </c>
      <c r="L14" s="52">
        <f>ROUND(E14*H14*0.1,2)</f>
        <v>33410</v>
      </c>
    </row>
    <row r="15" spans="2:12" s="35" customFormat="1" ht="19.5" customHeight="1">
      <c r="B15" s="55" t="s">
        <v>24</v>
      </c>
      <c r="C15" s="56"/>
      <c r="D15" s="56">
        <v>1</v>
      </c>
      <c r="E15" s="56"/>
      <c r="F15" s="56">
        <v>1</v>
      </c>
      <c r="G15" s="57"/>
      <c r="H15" s="57">
        <v>6000</v>
      </c>
      <c r="I15" s="57">
        <f t="shared" si="2"/>
        <v>6000</v>
      </c>
      <c r="J15" s="52">
        <f>ROUND(D15*H15*0.8,2)</f>
        <v>4800</v>
      </c>
      <c r="K15" s="52">
        <f>ROUND(D15*H15*0.1,2)</f>
        <v>600</v>
      </c>
      <c r="L15" s="52">
        <f>ROUND(D15*H15*0.1,2)</f>
        <v>600</v>
      </c>
    </row>
    <row r="16" spans="2:12" s="32" customFormat="1" ht="19.5" customHeight="1">
      <c r="B16" s="58" t="s">
        <v>25</v>
      </c>
      <c r="C16" s="59">
        <f>SUM(C17:C28)</f>
        <v>673</v>
      </c>
      <c r="D16" s="59">
        <f>SUM(D17:D28)</f>
        <v>1290</v>
      </c>
      <c r="E16" s="59">
        <f>SUM(E17:E28)</f>
        <v>1287</v>
      </c>
      <c r="F16" s="59">
        <f>SUM(F17:F28)</f>
        <v>3</v>
      </c>
      <c r="G16" s="59">
        <f>SUM(G17:G28)</f>
        <v>0</v>
      </c>
      <c r="H16" s="59"/>
      <c r="I16" s="59">
        <f>SUM(I17:I28)</f>
        <v>854550</v>
      </c>
      <c r="J16" s="59">
        <f>SUM(J17:J28)</f>
        <v>683640</v>
      </c>
      <c r="K16" s="59">
        <f>SUM(K17:K28)</f>
        <v>85455</v>
      </c>
      <c r="L16" s="59">
        <f>SUM(L17:L28)</f>
        <v>85455</v>
      </c>
    </row>
    <row r="17" spans="2:12" s="8" customFormat="1" ht="19.5" customHeight="1">
      <c r="B17" s="60" t="s">
        <v>26</v>
      </c>
      <c r="C17" s="61">
        <v>19</v>
      </c>
      <c r="D17" s="52">
        <v>100</v>
      </c>
      <c r="E17" s="52">
        <v>100</v>
      </c>
      <c r="F17" s="52"/>
      <c r="G17" s="52"/>
      <c r="H17" s="52">
        <v>650</v>
      </c>
      <c r="I17" s="52">
        <f>SUM(J17:L17)</f>
        <v>65000</v>
      </c>
      <c r="J17" s="52">
        <f>ROUND(E17*H17*0.8,2)</f>
        <v>52000</v>
      </c>
      <c r="K17" s="52">
        <f>ROUND(E17*H17*0.1,2)</f>
        <v>6500</v>
      </c>
      <c r="L17" s="52">
        <f>ROUND(E17*H17*0.1,2)</f>
        <v>6500</v>
      </c>
    </row>
    <row r="18" spans="2:12" s="8" customFormat="1" ht="19.5" customHeight="1">
      <c r="B18" s="60" t="s">
        <v>27</v>
      </c>
      <c r="C18" s="62">
        <v>389</v>
      </c>
      <c r="D18" s="63">
        <v>387</v>
      </c>
      <c r="E18" s="50">
        <v>387</v>
      </c>
      <c r="F18" s="63"/>
      <c r="G18" s="52"/>
      <c r="H18" s="52">
        <v>650</v>
      </c>
      <c r="I18" s="52">
        <f aca="true" t="shared" si="9" ref="I18:I30">SUM(J18:L18)</f>
        <v>251550</v>
      </c>
      <c r="J18" s="52">
        <f>ROUND(E18*H18*0.8,2)</f>
        <v>201240</v>
      </c>
      <c r="K18" s="52">
        <f>ROUND(E18*H18*0.1,2)</f>
        <v>25155</v>
      </c>
      <c r="L18" s="52">
        <f>ROUND(E18*H18*0.1,2)</f>
        <v>25155</v>
      </c>
    </row>
    <row r="19" spans="2:166" s="33" customFormat="1" ht="19.5" customHeight="1">
      <c r="B19" s="64" t="s">
        <v>28</v>
      </c>
      <c r="C19" s="65"/>
      <c r="D19" s="66">
        <v>2</v>
      </c>
      <c r="E19" s="51"/>
      <c r="F19" s="66">
        <v>2</v>
      </c>
      <c r="G19" s="54"/>
      <c r="H19" s="54">
        <v>6000</v>
      </c>
      <c r="I19" s="54">
        <f t="shared" si="9"/>
        <v>12000</v>
      </c>
      <c r="J19" s="54">
        <f>ROUND(F19*H19*0.8,2)</f>
        <v>9600</v>
      </c>
      <c r="K19" s="54">
        <f>ROUND(F19*H19*0.1,2)</f>
        <v>1200</v>
      </c>
      <c r="L19" s="54">
        <f>ROUND(F19*H19*0.1,2)</f>
        <v>1200</v>
      </c>
      <c r="FG19" s="86"/>
      <c r="FH19" s="86"/>
      <c r="FI19" s="86"/>
      <c r="FJ19" s="86"/>
    </row>
    <row r="20" spans="2:12" s="8" customFormat="1" ht="19.5" customHeight="1">
      <c r="B20" s="60" t="s">
        <v>29</v>
      </c>
      <c r="C20" s="63">
        <v>29</v>
      </c>
      <c r="D20" s="52">
        <v>100</v>
      </c>
      <c r="E20" s="50">
        <v>100</v>
      </c>
      <c r="F20" s="52"/>
      <c r="G20" s="52"/>
      <c r="H20" s="52">
        <v>650</v>
      </c>
      <c r="I20" s="52">
        <f t="shared" si="9"/>
        <v>65000</v>
      </c>
      <c r="J20" s="52">
        <f aca="true" t="shared" si="10" ref="J20:J26">ROUND(E20*H20*0.8,2)</f>
        <v>52000</v>
      </c>
      <c r="K20" s="52">
        <f aca="true" t="shared" si="11" ref="K20:K26">ROUND(E20*H20*0.1,2)</f>
        <v>6500</v>
      </c>
      <c r="L20" s="52">
        <f aca="true" t="shared" si="12" ref="L20:L26">ROUND(E20*H20*0.1,2)</f>
        <v>6500</v>
      </c>
    </row>
    <row r="21" spans="2:12" s="8" customFormat="1" ht="19.5" customHeight="1">
      <c r="B21" s="60" t="s">
        <v>30</v>
      </c>
      <c r="C21" s="63">
        <v>23</v>
      </c>
      <c r="D21" s="52">
        <v>100</v>
      </c>
      <c r="E21" s="50">
        <v>100</v>
      </c>
      <c r="F21" s="52"/>
      <c r="G21" s="52"/>
      <c r="H21" s="52">
        <v>650</v>
      </c>
      <c r="I21" s="52">
        <f t="shared" si="9"/>
        <v>65000</v>
      </c>
      <c r="J21" s="52">
        <f t="shared" si="10"/>
        <v>52000</v>
      </c>
      <c r="K21" s="52">
        <f t="shared" si="11"/>
        <v>6500</v>
      </c>
      <c r="L21" s="52">
        <f t="shared" si="12"/>
        <v>6500</v>
      </c>
    </row>
    <row r="22" spans="2:166" s="33" customFormat="1" ht="19.5" customHeight="1">
      <c r="B22" s="64" t="s">
        <v>31</v>
      </c>
      <c r="C22" s="65"/>
      <c r="D22" s="66">
        <v>1</v>
      </c>
      <c r="E22" s="51"/>
      <c r="F22" s="66">
        <v>1</v>
      </c>
      <c r="G22" s="54"/>
      <c r="H22" s="54">
        <v>6000</v>
      </c>
      <c r="I22" s="54">
        <f t="shared" si="9"/>
        <v>6000</v>
      </c>
      <c r="J22" s="54">
        <f>ROUND(F22*H22*0.8,2)</f>
        <v>4800</v>
      </c>
      <c r="K22" s="54">
        <f>ROUND(F22*H22*0.1,2)</f>
        <v>600</v>
      </c>
      <c r="L22" s="54">
        <f>ROUND(F22*H22*0.1,2)</f>
        <v>600</v>
      </c>
      <c r="FG22" s="86"/>
      <c r="FH22" s="86"/>
      <c r="FI22" s="86"/>
      <c r="FJ22" s="86"/>
    </row>
    <row r="23" spans="2:12" s="8" customFormat="1" ht="19.5" customHeight="1">
      <c r="B23" s="60" t="s">
        <v>32</v>
      </c>
      <c r="C23" s="63">
        <v>33</v>
      </c>
      <c r="D23" s="52">
        <v>100</v>
      </c>
      <c r="E23" s="50">
        <v>100</v>
      </c>
      <c r="F23" s="52"/>
      <c r="G23" s="52"/>
      <c r="H23" s="52">
        <v>650</v>
      </c>
      <c r="I23" s="52">
        <f t="shared" si="9"/>
        <v>65000</v>
      </c>
      <c r="J23" s="52">
        <f t="shared" si="10"/>
        <v>52000</v>
      </c>
      <c r="K23" s="52">
        <f t="shared" si="11"/>
        <v>6500</v>
      </c>
      <c r="L23" s="52">
        <f t="shared" si="12"/>
        <v>6500</v>
      </c>
    </row>
    <row r="24" spans="2:12" s="8" customFormat="1" ht="19.5" customHeight="1">
      <c r="B24" s="60" t="s">
        <v>33</v>
      </c>
      <c r="C24" s="63">
        <v>18</v>
      </c>
      <c r="D24" s="52">
        <v>100</v>
      </c>
      <c r="E24" s="50">
        <v>100</v>
      </c>
      <c r="F24" s="52"/>
      <c r="G24" s="52"/>
      <c r="H24" s="52">
        <v>650</v>
      </c>
      <c r="I24" s="52">
        <f t="shared" si="9"/>
        <v>65000</v>
      </c>
      <c r="J24" s="52">
        <f t="shared" si="10"/>
        <v>52000</v>
      </c>
      <c r="K24" s="52">
        <f t="shared" si="11"/>
        <v>6500</v>
      </c>
      <c r="L24" s="52">
        <f t="shared" si="12"/>
        <v>6500</v>
      </c>
    </row>
    <row r="25" spans="2:12" s="8" customFormat="1" ht="19.5" customHeight="1">
      <c r="B25" s="60" t="s">
        <v>34</v>
      </c>
      <c r="C25" s="63">
        <v>39</v>
      </c>
      <c r="D25" s="52">
        <v>100</v>
      </c>
      <c r="E25" s="50">
        <v>100</v>
      </c>
      <c r="F25" s="52"/>
      <c r="G25" s="52"/>
      <c r="H25" s="52">
        <v>650</v>
      </c>
      <c r="I25" s="52">
        <f t="shared" si="9"/>
        <v>65000</v>
      </c>
      <c r="J25" s="52">
        <f t="shared" si="10"/>
        <v>52000</v>
      </c>
      <c r="K25" s="52">
        <f t="shared" si="11"/>
        <v>6500</v>
      </c>
      <c r="L25" s="52">
        <f t="shared" si="12"/>
        <v>6500</v>
      </c>
    </row>
    <row r="26" spans="2:12" s="8" customFormat="1" ht="19.5" customHeight="1">
      <c r="B26" s="60" t="s">
        <v>35</v>
      </c>
      <c r="C26" s="63">
        <v>90</v>
      </c>
      <c r="D26" s="52">
        <v>100</v>
      </c>
      <c r="E26" s="50">
        <v>100</v>
      </c>
      <c r="F26" s="52"/>
      <c r="G26" s="52"/>
      <c r="H26" s="52">
        <v>650</v>
      </c>
      <c r="I26" s="52">
        <f t="shared" si="9"/>
        <v>65000</v>
      </c>
      <c r="J26" s="52">
        <f t="shared" si="10"/>
        <v>52000</v>
      </c>
      <c r="K26" s="52">
        <f t="shared" si="11"/>
        <v>6500</v>
      </c>
      <c r="L26" s="52">
        <f t="shared" si="12"/>
        <v>6500</v>
      </c>
    </row>
    <row r="27" spans="2:12" s="8" customFormat="1" ht="19.5" customHeight="1">
      <c r="B27" s="60" t="s">
        <v>36</v>
      </c>
      <c r="C27" s="63">
        <v>27</v>
      </c>
      <c r="D27" s="52">
        <v>100</v>
      </c>
      <c r="E27" s="50">
        <v>100</v>
      </c>
      <c r="F27" s="52"/>
      <c r="G27" s="52"/>
      <c r="H27" s="52">
        <v>650</v>
      </c>
      <c r="I27" s="52">
        <f>SUM(J27:L27)</f>
        <v>65000</v>
      </c>
      <c r="J27" s="52">
        <f>ROUND(E27*H27*0.8,2)</f>
        <v>52000</v>
      </c>
      <c r="K27" s="52">
        <f>ROUND(E27*H27*0.1,2)</f>
        <v>6500</v>
      </c>
      <c r="L27" s="52">
        <f>ROUND(E27*H27*0.1,2)</f>
        <v>6500</v>
      </c>
    </row>
    <row r="28" spans="2:12" s="8" customFormat="1" ht="19.5" customHeight="1">
      <c r="B28" s="60" t="s">
        <v>37</v>
      </c>
      <c r="C28" s="63">
        <v>6</v>
      </c>
      <c r="D28" s="52">
        <v>100</v>
      </c>
      <c r="E28" s="50">
        <v>100</v>
      </c>
      <c r="F28" s="52"/>
      <c r="G28" s="52"/>
      <c r="H28" s="52">
        <v>650</v>
      </c>
      <c r="I28" s="52">
        <f>SUM(J28:L28)</f>
        <v>65000</v>
      </c>
      <c r="J28" s="52">
        <f>ROUND(E28*H28*0.8,2)</f>
        <v>52000</v>
      </c>
      <c r="K28" s="52">
        <f>ROUND(E28*H28*0.1,2)</f>
        <v>6500</v>
      </c>
      <c r="L28" s="52">
        <f>ROUND(E28*H28*0.1,2)</f>
        <v>6500</v>
      </c>
    </row>
    <row r="29" spans="2:12" s="32" customFormat="1" ht="19.5" customHeight="1">
      <c r="B29" s="67" t="s">
        <v>38</v>
      </c>
      <c r="C29" s="68">
        <f>SUM(C30:C40)</f>
        <v>677</v>
      </c>
      <c r="D29" s="68">
        <f>SUM(D30:D40)</f>
        <v>1147</v>
      </c>
      <c r="E29" s="68">
        <f>SUM(E30:E40)</f>
        <v>1136</v>
      </c>
      <c r="F29" s="68">
        <f>SUM(F30:F40)</f>
        <v>7</v>
      </c>
      <c r="G29" s="68">
        <f>SUM(G30:G40)</f>
        <v>4</v>
      </c>
      <c r="H29" s="68"/>
      <c r="I29" s="68">
        <f>SUM(I30:I40)</f>
        <v>804400</v>
      </c>
      <c r="J29" s="68">
        <f>SUM(J30:J40)</f>
        <v>643520</v>
      </c>
      <c r="K29" s="68">
        <f>SUM(K30:K40)</f>
        <v>80440</v>
      </c>
      <c r="L29" s="68">
        <f>SUM(L30:L40)</f>
        <v>80440</v>
      </c>
    </row>
    <row r="30" spans="2:12" s="8" customFormat="1" ht="19.5" customHeight="1">
      <c r="B30" s="69" t="s">
        <v>39</v>
      </c>
      <c r="C30" s="70">
        <v>544</v>
      </c>
      <c r="D30" s="70">
        <v>536</v>
      </c>
      <c r="E30" s="50">
        <v>536</v>
      </c>
      <c r="F30" s="70"/>
      <c r="G30" s="52"/>
      <c r="H30" s="52">
        <v>650</v>
      </c>
      <c r="I30" s="52">
        <f aca="true" t="shared" si="13" ref="I30:I42">SUM(J30:L30)</f>
        <v>348400</v>
      </c>
      <c r="J30" s="52">
        <f aca="true" t="shared" si="14" ref="J30:J36">ROUND(E30*H30*0.8,2)</f>
        <v>278720</v>
      </c>
      <c r="K30" s="52">
        <f aca="true" t="shared" si="15" ref="K30:K36">ROUND(E30*H30*0.1,2)</f>
        <v>34840</v>
      </c>
      <c r="L30" s="52">
        <f aca="true" t="shared" si="16" ref="L30:L36">ROUND(E30*H30*0.1,2)</f>
        <v>34840</v>
      </c>
    </row>
    <row r="31" spans="2:166" s="33" customFormat="1" ht="19.5" customHeight="1">
      <c r="B31" s="71" t="s">
        <v>40</v>
      </c>
      <c r="C31" s="72"/>
      <c r="D31" s="72">
        <v>8</v>
      </c>
      <c r="E31" s="51"/>
      <c r="F31" s="72">
        <v>4</v>
      </c>
      <c r="G31" s="54">
        <v>4</v>
      </c>
      <c r="H31" s="54">
        <v>6000</v>
      </c>
      <c r="I31" s="52">
        <f t="shared" si="13"/>
        <v>48000</v>
      </c>
      <c r="J31" s="54">
        <f>ROUND(D31*H31*0.8,2)</f>
        <v>38400</v>
      </c>
      <c r="K31" s="54">
        <f>ROUND(D31*H31*0.1,2)</f>
        <v>4800</v>
      </c>
      <c r="L31" s="54">
        <f>ROUND(D31*H31*0.1,2)</f>
        <v>4800</v>
      </c>
      <c r="FG31" s="86"/>
      <c r="FH31" s="86"/>
      <c r="FI31" s="86"/>
      <c r="FJ31" s="86"/>
    </row>
    <row r="32" spans="2:12" s="8" customFormat="1" ht="19.5" customHeight="1">
      <c r="B32" s="69" t="s">
        <v>41</v>
      </c>
      <c r="C32" s="70">
        <v>33</v>
      </c>
      <c r="D32" s="52">
        <v>100</v>
      </c>
      <c r="E32" s="50">
        <v>100</v>
      </c>
      <c r="F32" s="52"/>
      <c r="G32" s="52"/>
      <c r="H32" s="52">
        <v>650</v>
      </c>
      <c r="I32" s="52">
        <f t="shared" si="13"/>
        <v>65000</v>
      </c>
      <c r="J32" s="52">
        <f t="shared" si="14"/>
        <v>52000</v>
      </c>
      <c r="K32" s="52">
        <f t="shared" si="15"/>
        <v>6500</v>
      </c>
      <c r="L32" s="52">
        <f t="shared" si="16"/>
        <v>6500</v>
      </c>
    </row>
    <row r="33" spans="2:193" s="33" customFormat="1" ht="19.5" customHeight="1">
      <c r="B33" s="71" t="s">
        <v>42</v>
      </c>
      <c r="C33" s="72"/>
      <c r="D33" s="54">
        <v>1</v>
      </c>
      <c r="E33" s="51"/>
      <c r="F33" s="54">
        <v>1</v>
      </c>
      <c r="G33" s="54"/>
      <c r="H33" s="54">
        <v>6000</v>
      </c>
      <c r="I33" s="54">
        <f t="shared" si="13"/>
        <v>6000</v>
      </c>
      <c r="J33" s="54">
        <f>ROUND(D33*H33*0.8,2)</f>
        <v>4800</v>
      </c>
      <c r="K33" s="54">
        <f>ROUND(D33*H33*0.1,2)</f>
        <v>600</v>
      </c>
      <c r="L33" s="54">
        <f>ROUND(D33*H33*0.1,2)</f>
        <v>600</v>
      </c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</row>
    <row r="34" spans="2:12" s="8" customFormat="1" ht="19.5" customHeight="1">
      <c r="B34" s="69" t="s">
        <v>43</v>
      </c>
      <c r="C34" s="70">
        <v>21</v>
      </c>
      <c r="D34" s="52">
        <v>100</v>
      </c>
      <c r="E34" s="50">
        <v>100</v>
      </c>
      <c r="F34" s="52"/>
      <c r="G34" s="52"/>
      <c r="H34" s="52">
        <v>650</v>
      </c>
      <c r="I34" s="52">
        <f t="shared" si="13"/>
        <v>65000</v>
      </c>
      <c r="J34" s="52">
        <f t="shared" si="14"/>
        <v>52000</v>
      </c>
      <c r="K34" s="52">
        <f t="shared" si="15"/>
        <v>6500</v>
      </c>
      <c r="L34" s="52">
        <f t="shared" si="16"/>
        <v>6500</v>
      </c>
    </row>
    <row r="35" spans="2:12" s="8" customFormat="1" ht="19.5" customHeight="1">
      <c r="B35" s="69" t="s">
        <v>44</v>
      </c>
      <c r="C35" s="70">
        <v>19</v>
      </c>
      <c r="D35" s="52">
        <v>100</v>
      </c>
      <c r="E35" s="50">
        <v>100</v>
      </c>
      <c r="F35" s="52"/>
      <c r="G35" s="52"/>
      <c r="H35" s="52">
        <v>650</v>
      </c>
      <c r="I35" s="52">
        <f t="shared" si="13"/>
        <v>65000</v>
      </c>
      <c r="J35" s="52">
        <f t="shared" si="14"/>
        <v>52000</v>
      </c>
      <c r="K35" s="52">
        <f t="shared" si="15"/>
        <v>6500</v>
      </c>
      <c r="L35" s="52">
        <f t="shared" si="16"/>
        <v>6500</v>
      </c>
    </row>
    <row r="36" spans="2:12" s="8" customFormat="1" ht="19.5" customHeight="1">
      <c r="B36" s="69" t="s">
        <v>45</v>
      </c>
      <c r="C36" s="70">
        <v>13</v>
      </c>
      <c r="D36" s="52">
        <v>100</v>
      </c>
      <c r="E36" s="50">
        <v>100</v>
      </c>
      <c r="F36" s="52"/>
      <c r="G36" s="52"/>
      <c r="H36" s="52">
        <v>650</v>
      </c>
      <c r="I36" s="52">
        <f t="shared" si="13"/>
        <v>65000</v>
      </c>
      <c r="J36" s="52">
        <f t="shared" si="14"/>
        <v>52000</v>
      </c>
      <c r="K36" s="52">
        <f t="shared" si="15"/>
        <v>6500</v>
      </c>
      <c r="L36" s="52">
        <f t="shared" si="16"/>
        <v>6500</v>
      </c>
    </row>
    <row r="37" spans="2:166" s="33" customFormat="1" ht="19.5" customHeight="1">
      <c r="B37" s="71" t="s">
        <v>46</v>
      </c>
      <c r="C37" s="72"/>
      <c r="D37" s="54">
        <v>1</v>
      </c>
      <c r="E37" s="51"/>
      <c r="F37" s="51">
        <v>1</v>
      </c>
      <c r="G37" s="54"/>
      <c r="H37" s="54">
        <v>6000</v>
      </c>
      <c r="I37" s="54">
        <f t="shared" si="13"/>
        <v>6000</v>
      </c>
      <c r="J37" s="54">
        <f>ROUND(F37*H37*0.8,2)</f>
        <v>4800</v>
      </c>
      <c r="K37" s="54">
        <f>ROUND(F37*H37*0.1,2)</f>
        <v>600</v>
      </c>
      <c r="L37" s="54">
        <f>ROUND(F37*H37*0.1,2)</f>
        <v>600</v>
      </c>
      <c r="FG37" s="86"/>
      <c r="FH37" s="86"/>
      <c r="FI37" s="86"/>
      <c r="FJ37" s="86"/>
    </row>
    <row r="38" spans="2:12" s="8" customFormat="1" ht="19.5" customHeight="1">
      <c r="B38" s="69" t="s">
        <v>47</v>
      </c>
      <c r="C38" s="70">
        <v>4</v>
      </c>
      <c r="D38" s="52">
        <v>100</v>
      </c>
      <c r="E38" s="50">
        <v>100</v>
      </c>
      <c r="F38" s="52"/>
      <c r="G38" s="52"/>
      <c r="H38" s="52">
        <v>650</v>
      </c>
      <c r="I38" s="52">
        <f>SUM(J38:L38)</f>
        <v>65000</v>
      </c>
      <c r="J38" s="52">
        <f>ROUND(E38*H38*0.8,2)</f>
        <v>52000</v>
      </c>
      <c r="K38" s="52">
        <f>ROUND(E38*H38*0.1,2)</f>
        <v>6500</v>
      </c>
      <c r="L38" s="52">
        <f>ROUND(E38*H38*0.1,2)</f>
        <v>6500</v>
      </c>
    </row>
    <row r="39" spans="2:12" s="8" customFormat="1" ht="19.5" customHeight="1">
      <c r="B39" s="69" t="s">
        <v>48</v>
      </c>
      <c r="C39" s="70">
        <v>43</v>
      </c>
      <c r="D39" s="52">
        <v>100</v>
      </c>
      <c r="E39" s="50">
        <v>100</v>
      </c>
      <c r="F39" s="70"/>
      <c r="G39" s="52"/>
      <c r="H39" s="52">
        <v>650</v>
      </c>
      <c r="I39" s="52">
        <f>SUM(J39:L39)</f>
        <v>65000</v>
      </c>
      <c r="J39" s="52">
        <f>ROUND(E39*H39*0.8,2)</f>
        <v>52000</v>
      </c>
      <c r="K39" s="52">
        <f>ROUND(E39*H39*0.1,2)</f>
        <v>6500</v>
      </c>
      <c r="L39" s="52">
        <f>ROUND(E39*H39*0.1,2)</f>
        <v>6500</v>
      </c>
    </row>
    <row r="40" spans="2:232" s="33" customFormat="1" ht="19.5" customHeight="1">
      <c r="B40" s="71" t="s">
        <v>49</v>
      </c>
      <c r="C40" s="72"/>
      <c r="D40" s="72">
        <v>1</v>
      </c>
      <c r="E40" s="51"/>
      <c r="F40" s="72">
        <v>1</v>
      </c>
      <c r="G40" s="54"/>
      <c r="H40" s="54">
        <v>6000</v>
      </c>
      <c r="I40" s="54">
        <f>SUM(J40:L40)</f>
        <v>6000</v>
      </c>
      <c r="J40" s="54">
        <f>ROUND(F40*H40*0.8,2)</f>
        <v>4800</v>
      </c>
      <c r="K40" s="54">
        <f>ROUND(F40*H40*0.1,2)</f>
        <v>600</v>
      </c>
      <c r="L40" s="54">
        <f>ROUND(F40*H40*0.1,2)</f>
        <v>600</v>
      </c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</row>
    <row r="41" spans="2:12" s="32" customFormat="1" ht="19.5" customHeight="1">
      <c r="B41" s="67" t="s">
        <v>50</v>
      </c>
      <c r="C41" s="68">
        <f>SUM(C42:C47)</f>
        <v>713</v>
      </c>
      <c r="D41" s="68">
        <f>SUM(D42:D47)</f>
        <v>1042</v>
      </c>
      <c r="E41" s="68">
        <f>SUM(E42:E47)</f>
        <v>1040</v>
      </c>
      <c r="F41" s="68">
        <f>SUM(F42:F47)</f>
        <v>1</v>
      </c>
      <c r="G41" s="68">
        <f>SUM(G42:G47)</f>
        <v>1</v>
      </c>
      <c r="H41" s="68"/>
      <c r="I41" s="68">
        <f>SUM(I42:I47)</f>
        <v>688000</v>
      </c>
      <c r="J41" s="68">
        <f>SUM(J42:J47)</f>
        <v>550400</v>
      </c>
      <c r="K41" s="68">
        <f>SUM(K42:K47)</f>
        <v>68800</v>
      </c>
      <c r="L41" s="68">
        <f>SUM(L42:L47)</f>
        <v>68800</v>
      </c>
    </row>
    <row r="42" spans="2:12" s="8" customFormat="1" ht="19.5" customHeight="1">
      <c r="B42" s="73" t="s">
        <v>51</v>
      </c>
      <c r="C42" s="74">
        <v>642</v>
      </c>
      <c r="D42" s="74">
        <v>640</v>
      </c>
      <c r="E42" s="50">
        <v>640</v>
      </c>
      <c r="F42" s="74"/>
      <c r="G42" s="52"/>
      <c r="H42" s="52">
        <v>650</v>
      </c>
      <c r="I42" s="52">
        <f>SUM(J42:L42)</f>
        <v>416000</v>
      </c>
      <c r="J42" s="52">
        <f>ROUND(E42*H42*0.8,2)</f>
        <v>332800</v>
      </c>
      <c r="K42" s="52">
        <f>ROUND(E42*H42*0.1,2)</f>
        <v>41600</v>
      </c>
      <c r="L42" s="52">
        <f>ROUND(E42*H42*0.1,2)</f>
        <v>41600</v>
      </c>
    </row>
    <row r="43" spans="2:166" s="33" customFormat="1" ht="19.5" customHeight="1">
      <c r="B43" s="71" t="s">
        <v>52</v>
      </c>
      <c r="C43" s="75"/>
      <c r="D43" s="75">
        <v>2</v>
      </c>
      <c r="E43" s="51"/>
      <c r="F43" s="51">
        <v>1</v>
      </c>
      <c r="G43" s="54">
        <v>1</v>
      </c>
      <c r="H43" s="54">
        <v>6000</v>
      </c>
      <c r="I43" s="54">
        <f>SUM(J43:L43)</f>
        <v>12000</v>
      </c>
      <c r="J43" s="54">
        <f>ROUND(D43*H43*0.8,2)</f>
        <v>9600</v>
      </c>
      <c r="K43" s="54">
        <f>ROUND(D43*H43*0.1,2)</f>
        <v>1200</v>
      </c>
      <c r="L43" s="54">
        <f>ROUND(D43*H43*0.1,2)</f>
        <v>1200</v>
      </c>
      <c r="FG43" s="86"/>
      <c r="FH43" s="86"/>
      <c r="FI43" s="86"/>
      <c r="FJ43" s="86"/>
    </row>
    <row r="44" spans="2:12" s="8" customFormat="1" ht="19.5" customHeight="1">
      <c r="B44" s="73" t="s">
        <v>53</v>
      </c>
      <c r="C44" s="74">
        <v>18</v>
      </c>
      <c r="D44" s="52">
        <v>100</v>
      </c>
      <c r="E44" s="50">
        <v>100</v>
      </c>
      <c r="F44" s="52"/>
      <c r="G44" s="52"/>
      <c r="H44" s="52">
        <v>650</v>
      </c>
      <c r="I44" s="52">
        <f>SUM(J44:L44)</f>
        <v>65000</v>
      </c>
      <c r="J44" s="52">
        <f>ROUND(E44*H44*0.8,2)</f>
        <v>52000</v>
      </c>
      <c r="K44" s="52">
        <f>ROUND(E44*H44*0.1,2)</f>
        <v>6500</v>
      </c>
      <c r="L44" s="52">
        <f>ROUND(E44*H44*0.1,2)</f>
        <v>6500</v>
      </c>
    </row>
    <row r="45" spans="2:12" s="8" customFormat="1" ht="19.5" customHeight="1">
      <c r="B45" s="73" t="s">
        <v>54</v>
      </c>
      <c r="C45" s="74">
        <v>37</v>
      </c>
      <c r="D45" s="52">
        <v>100</v>
      </c>
      <c r="E45" s="50">
        <v>100</v>
      </c>
      <c r="F45" s="52"/>
      <c r="G45" s="52"/>
      <c r="H45" s="52">
        <v>650</v>
      </c>
      <c r="I45" s="52">
        <f>SUM(J45:L45)</f>
        <v>65000</v>
      </c>
      <c r="J45" s="52">
        <f>ROUND(E45*H45*0.8,2)</f>
        <v>52000</v>
      </c>
      <c r="K45" s="52">
        <f>ROUND(E45*H45*0.1,2)</f>
        <v>6500</v>
      </c>
      <c r="L45" s="52">
        <f>ROUND(E45*H45*0.1,2)</f>
        <v>6500</v>
      </c>
    </row>
    <row r="46" spans="2:12" s="8" customFormat="1" ht="19.5" customHeight="1">
      <c r="B46" s="73" t="s">
        <v>55</v>
      </c>
      <c r="C46" s="74">
        <v>6</v>
      </c>
      <c r="D46" s="52">
        <v>100</v>
      </c>
      <c r="E46" s="50">
        <v>100</v>
      </c>
      <c r="F46" s="52"/>
      <c r="G46" s="52"/>
      <c r="H46" s="52">
        <v>650</v>
      </c>
      <c r="I46" s="52">
        <f>SUM(J46:L46)</f>
        <v>65000</v>
      </c>
      <c r="J46" s="52">
        <f>ROUND(E46*H46*0.8,2)</f>
        <v>52000</v>
      </c>
      <c r="K46" s="52">
        <f>ROUND(E46*H46*0.1,2)</f>
        <v>6500</v>
      </c>
      <c r="L46" s="52">
        <f>ROUND(E46*H46*0.1,2)</f>
        <v>6500</v>
      </c>
    </row>
    <row r="47" spans="2:12" s="8" customFormat="1" ht="19.5" customHeight="1">
      <c r="B47" s="73" t="s">
        <v>56</v>
      </c>
      <c r="C47" s="74">
        <v>10</v>
      </c>
      <c r="D47" s="52">
        <v>100</v>
      </c>
      <c r="E47" s="50">
        <v>100</v>
      </c>
      <c r="F47" s="52"/>
      <c r="G47" s="52"/>
      <c r="H47" s="52">
        <v>650</v>
      </c>
      <c r="I47" s="52">
        <f>SUM(J47:L47)</f>
        <v>65000</v>
      </c>
      <c r="J47" s="52">
        <f>ROUND(E47*H47*0.8,2)</f>
        <v>52000</v>
      </c>
      <c r="K47" s="52">
        <f>ROUND(E47*H47*0.1,2)</f>
        <v>6500</v>
      </c>
      <c r="L47" s="52">
        <f>ROUND(E47*H47*0.1,2)</f>
        <v>6500</v>
      </c>
    </row>
    <row r="48" spans="2:12" s="32" customFormat="1" ht="19.5" customHeight="1">
      <c r="B48" s="67" t="s">
        <v>57</v>
      </c>
      <c r="C48" s="68">
        <f>SUM(C49:C59)</f>
        <v>2368</v>
      </c>
      <c r="D48" s="68">
        <f>SUM(D49:D59)</f>
        <v>2501</v>
      </c>
      <c r="E48" s="68">
        <f>SUM(E49:E59)</f>
        <v>2480</v>
      </c>
      <c r="F48" s="68">
        <f>SUM(F49:F59)</f>
        <v>16</v>
      </c>
      <c r="G48" s="68">
        <f>SUM(G49:G59)</f>
        <v>5</v>
      </c>
      <c r="H48" s="68"/>
      <c r="I48" s="68">
        <f>SUM(I49:I59)</f>
        <v>1738000</v>
      </c>
      <c r="J48" s="68">
        <f>SUM(J49:J59)</f>
        <v>1390400</v>
      </c>
      <c r="K48" s="68">
        <f>SUM(K49:K59)</f>
        <v>173800</v>
      </c>
      <c r="L48" s="68">
        <f>SUM(L49:L59)</f>
        <v>173800</v>
      </c>
    </row>
    <row r="49" spans="2:12" s="8" customFormat="1" ht="19.5" customHeight="1">
      <c r="B49" s="76" t="s">
        <v>58</v>
      </c>
      <c r="C49" s="77">
        <v>1843</v>
      </c>
      <c r="D49" s="77">
        <v>1831</v>
      </c>
      <c r="E49" s="50">
        <v>1831</v>
      </c>
      <c r="F49" s="52"/>
      <c r="G49" s="52"/>
      <c r="H49" s="52">
        <v>650</v>
      </c>
      <c r="I49" s="52">
        <f>SUM(J49:L49)</f>
        <v>1190150</v>
      </c>
      <c r="J49" s="52">
        <f>ROUND(E49*H49*0.8,2)</f>
        <v>952120</v>
      </c>
      <c r="K49" s="52">
        <f>ROUND(E49*H49*0.1,2)</f>
        <v>119015</v>
      </c>
      <c r="L49" s="52">
        <f>ROUND(E49*H49*0.1,2)</f>
        <v>119015</v>
      </c>
    </row>
    <row r="50" spans="2:166" s="33" customFormat="1" ht="19.5" customHeight="1">
      <c r="B50" s="71" t="s">
        <v>59</v>
      </c>
      <c r="C50" s="78"/>
      <c r="D50" s="78">
        <v>12</v>
      </c>
      <c r="E50" s="79"/>
      <c r="F50" s="54">
        <v>8</v>
      </c>
      <c r="G50" s="54">
        <v>4</v>
      </c>
      <c r="H50" s="54">
        <v>6000</v>
      </c>
      <c r="I50" s="54">
        <f>SUM(J50:L50)</f>
        <v>72000</v>
      </c>
      <c r="J50" s="54">
        <f>ROUND(D50*H50*0.8,2)</f>
        <v>57600</v>
      </c>
      <c r="K50" s="54">
        <f>ROUND(D50*H50*0.1,2)</f>
        <v>7200</v>
      </c>
      <c r="L50" s="54">
        <f>ROUND(D50*H50*0.1,2)</f>
        <v>7200</v>
      </c>
      <c r="FG50" s="86"/>
      <c r="FH50" s="86"/>
      <c r="FI50" s="86"/>
      <c r="FJ50" s="86"/>
    </row>
    <row r="51" spans="2:12" s="8" customFormat="1" ht="19.5" customHeight="1">
      <c r="B51" s="76" t="s">
        <v>60</v>
      </c>
      <c r="C51" s="77">
        <v>177</v>
      </c>
      <c r="D51" s="77">
        <v>175</v>
      </c>
      <c r="E51" s="50">
        <v>175</v>
      </c>
      <c r="F51" s="77"/>
      <c r="G51" s="52"/>
      <c r="H51" s="52">
        <v>650</v>
      </c>
      <c r="I51" s="52">
        <f>SUM(J51:L51)</f>
        <v>113750</v>
      </c>
      <c r="J51" s="52">
        <f>ROUND(E51*H51*0.8,2)</f>
        <v>91000</v>
      </c>
      <c r="K51" s="52">
        <f>ROUND(E51*H51*0.1,2)</f>
        <v>11375</v>
      </c>
      <c r="L51" s="52">
        <f>ROUND(E51*H51*0.1,2)</f>
        <v>11375</v>
      </c>
    </row>
    <row r="52" spans="2:166" s="33" customFormat="1" ht="19.5" customHeight="1">
      <c r="B52" s="80" t="s">
        <v>61</v>
      </c>
      <c r="C52" s="78"/>
      <c r="D52" s="78">
        <v>2</v>
      </c>
      <c r="E52" s="51"/>
      <c r="F52" s="78">
        <v>2</v>
      </c>
      <c r="G52" s="54"/>
      <c r="H52" s="54">
        <v>6000</v>
      </c>
      <c r="I52" s="52">
        <f>SUM(J52:L52)</f>
        <v>12000</v>
      </c>
      <c r="J52" s="54">
        <f>ROUND(F52*H52*0.8,2)</f>
        <v>9600</v>
      </c>
      <c r="K52" s="54">
        <f>ROUND(F52*H52*0.1,2)</f>
        <v>1200</v>
      </c>
      <c r="L52" s="54">
        <f>ROUND(F52*H52*0.1,2)</f>
        <v>1200</v>
      </c>
      <c r="FG52" s="86"/>
      <c r="FH52" s="86"/>
      <c r="FI52" s="86"/>
      <c r="FJ52" s="86"/>
    </row>
    <row r="53" spans="2:12" s="8" customFormat="1" ht="19.5" customHeight="1">
      <c r="B53" s="76" t="s">
        <v>62</v>
      </c>
      <c r="C53" s="77">
        <v>22</v>
      </c>
      <c r="D53" s="52">
        <v>100</v>
      </c>
      <c r="E53" s="50">
        <v>100</v>
      </c>
      <c r="F53" s="52"/>
      <c r="G53" s="52"/>
      <c r="H53" s="52">
        <v>650</v>
      </c>
      <c r="I53" s="52">
        <f>SUM(J53:L53)</f>
        <v>65000</v>
      </c>
      <c r="J53" s="52">
        <f>ROUND(E53*H53*0.8,2)</f>
        <v>52000</v>
      </c>
      <c r="K53" s="52">
        <f>ROUND(E53*H53*0.1,2)</f>
        <v>6500</v>
      </c>
      <c r="L53" s="52">
        <f>ROUND(E53*H53*0.1,2)</f>
        <v>6500</v>
      </c>
    </row>
    <row r="54" spans="2:12" s="8" customFormat="1" ht="19.5" customHeight="1">
      <c r="B54" s="80" t="s">
        <v>63</v>
      </c>
      <c r="C54" s="77"/>
      <c r="D54" s="52">
        <v>1</v>
      </c>
      <c r="E54" s="50"/>
      <c r="F54" s="52"/>
      <c r="G54" s="52">
        <v>1</v>
      </c>
      <c r="H54" s="52">
        <v>6000</v>
      </c>
      <c r="I54" s="52">
        <f>SUM(J54:L54)</f>
        <v>6000</v>
      </c>
      <c r="J54" s="54">
        <f>ROUND(D54*H54*0.8,2)</f>
        <v>4800</v>
      </c>
      <c r="K54" s="54">
        <f>ROUND(D54*H54*0.1,2)</f>
        <v>600</v>
      </c>
      <c r="L54" s="54">
        <f>ROUND(D54*H54*0.1,2)</f>
        <v>600</v>
      </c>
    </row>
    <row r="55" spans="2:12" s="8" customFormat="1" ht="19.5" customHeight="1">
      <c r="B55" s="76" t="s">
        <v>64</v>
      </c>
      <c r="C55" s="77">
        <v>140</v>
      </c>
      <c r="D55" s="77">
        <v>135</v>
      </c>
      <c r="E55" s="50">
        <v>135</v>
      </c>
      <c r="F55" s="77"/>
      <c r="G55" s="52"/>
      <c r="H55" s="52">
        <v>650</v>
      </c>
      <c r="I55" s="52">
        <f>SUM(J55:L55)</f>
        <v>87750</v>
      </c>
      <c r="J55" s="52">
        <f>ROUND(E55*H55*0.8,2)</f>
        <v>70200</v>
      </c>
      <c r="K55" s="52">
        <f>ROUND(E55*H55*0.1,2)</f>
        <v>8775</v>
      </c>
      <c r="L55" s="52">
        <f>ROUND(E55*H55*0.1,2)</f>
        <v>8775</v>
      </c>
    </row>
    <row r="56" spans="2:166" s="33" customFormat="1" ht="19.5" customHeight="1">
      <c r="B56" s="80" t="s">
        <v>65</v>
      </c>
      <c r="C56" s="78"/>
      <c r="D56" s="78">
        <v>5</v>
      </c>
      <c r="E56" s="51"/>
      <c r="F56" s="78">
        <v>5</v>
      </c>
      <c r="G56" s="54"/>
      <c r="H56" s="54">
        <v>6000</v>
      </c>
      <c r="I56" s="52">
        <f>SUM(J56:L56)</f>
        <v>30000</v>
      </c>
      <c r="J56" s="54">
        <f>ROUND(F56*H56*0.8,2)</f>
        <v>24000</v>
      </c>
      <c r="K56" s="54">
        <f>ROUND(F56*H56*0.1,2)</f>
        <v>3000</v>
      </c>
      <c r="L56" s="54">
        <f>ROUND(F56*H56*0.1,2)</f>
        <v>3000</v>
      </c>
      <c r="FG56" s="86"/>
      <c r="FH56" s="86"/>
      <c r="FI56" s="86"/>
      <c r="FJ56" s="86"/>
    </row>
    <row r="57" spans="2:12" s="8" customFormat="1" ht="19.5" customHeight="1">
      <c r="B57" s="76" t="s">
        <v>66</v>
      </c>
      <c r="C57" s="77">
        <v>139</v>
      </c>
      <c r="D57" s="77">
        <v>139</v>
      </c>
      <c r="E57" s="50">
        <v>139</v>
      </c>
      <c r="F57" s="77"/>
      <c r="G57" s="52"/>
      <c r="H57" s="52">
        <v>650</v>
      </c>
      <c r="I57" s="52">
        <f>SUM(J57:L57)</f>
        <v>90350</v>
      </c>
      <c r="J57" s="52">
        <f>ROUND(E57*H57*0.8,2)</f>
        <v>72280</v>
      </c>
      <c r="K57" s="52">
        <f>ROUND(E57*H57*0.1,2)</f>
        <v>9035</v>
      </c>
      <c r="L57" s="52">
        <f>ROUND(E57*H57*0.1,2)</f>
        <v>9035</v>
      </c>
    </row>
    <row r="58" spans="2:12" s="8" customFormat="1" ht="19.5" customHeight="1">
      <c r="B58" s="76" t="s">
        <v>67</v>
      </c>
      <c r="C58" s="77">
        <v>47</v>
      </c>
      <c r="D58" s="77">
        <v>100</v>
      </c>
      <c r="E58" s="50">
        <v>100</v>
      </c>
      <c r="F58" s="77"/>
      <c r="G58" s="52"/>
      <c r="H58" s="52">
        <v>650</v>
      </c>
      <c r="I58" s="52">
        <f>SUM(J58:L58)</f>
        <v>65000</v>
      </c>
      <c r="J58" s="52">
        <f>ROUND(E58*H58*0.8,2)</f>
        <v>52000</v>
      </c>
      <c r="K58" s="52">
        <f>ROUND(E58*H58*0.1,2)</f>
        <v>6500</v>
      </c>
      <c r="L58" s="52">
        <f>ROUND(E58*H58*0.1,2)</f>
        <v>6500</v>
      </c>
    </row>
    <row r="59" spans="2:166" s="33" customFormat="1" ht="19.5" customHeight="1">
      <c r="B59" s="80" t="s">
        <v>68</v>
      </c>
      <c r="C59" s="78"/>
      <c r="D59" s="78">
        <v>1</v>
      </c>
      <c r="E59" s="51"/>
      <c r="F59" s="51">
        <v>1</v>
      </c>
      <c r="G59" s="54"/>
      <c r="H59" s="54">
        <v>6000</v>
      </c>
      <c r="I59" s="54">
        <f>SUM(J59:L59)</f>
        <v>6000</v>
      </c>
      <c r="J59" s="54">
        <f>ROUND(F59*H59*0.8,2)</f>
        <v>4800</v>
      </c>
      <c r="K59" s="54">
        <f>ROUND(F59*H59*0.1,2)</f>
        <v>600</v>
      </c>
      <c r="L59" s="54">
        <f>ROUND(F59*H59*0.1,2)</f>
        <v>600</v>
      </c>
      <c r="FG59" s="86"/>
      <c r="FH59" s="86"/>
      <c r="FI59" s="86"/>
      <c r="FJ59" s="86"/>
    </row>
    <row r="60" spans="2:12" s="32" customFormat="1" ht="19.5" customHeight="1">
      <c r="B60" s="67" t="s">
        <v>69</v>
      </c>
      <c r="C60" s="68">
        <f>SUM(C61:C78)</f>
        <v>2035</v>
      </c>
      <c r="D60" s="68">
        <f>SUM(D61:D78)</f>
        <v>2445</v>
      </c>
      <c r="E60" s="68">
        <f>SUM(E61:E78)</f>
        <v>2427</v>
      </c>
      <c r="F60" s="68">
        <f>SUM(F61:F78)</f>
        <v>17</v>
      </c>
      <c r="G60" s="68">
        <f>SUM(G61:G78)</f>
        <v>1</v>
      </c>
      <c r="H60" s="68"/>
      <c r="I60" s="68">
        <f>SUM(I61:I78)</f>
        <v>1685550</v>
      </c>
      <c r="J60" s="68">
        <f>SUM(J61:J78)</f>
        <v>1348440</v>
      </c>
      <c r="K60" s="68">
        <f>SUM(K61:K78)</f>
        <v>168555</v>
      </c>
      <c r="L60" s="68">
        <f>SUM(L61:L78)</f>
        <v>168555</v>
      </c>
    </row>
    <row r="61" spans="2:12" s="8" customFormat="1" ht="19.5" customHeight="1">
      <c r="B61" s="81" t="s">
        <v>70</v>
      </c>
      <c r="C61" s="82">
        <v>832</v>
      </c>
      <c r="D61" s="82">
        <v>824</v>
      </c>
      <c r="E61" s="50">
        <v>824</v>
      </c>
      <c r="F61" s="82"/>
      <c r="G61" s="52"/>
      <c r="H61" s="52">
        <v>650</v>
      </c>
      <c r="I61" s="52">
        <f>SUM(J61:L61)</f>
        <v>535600</v>
      </c>
      <c r="J61" s="52">
        <f aca="true" t="shared" si="17" ref="J61:J65">ROUND(E61*H61*0.8,2)</f>
        <v>428480</v>
      </c>
      <c r="K61" s="52">
        <f aca="true" t="shared" si="18" ref="K61:K65">ROUND(E61*H61*0.1,2)</f>
        <v>53560</v>
      </c>
      <c r="L61" s="52">
        <f aca="true" t="shared" si="19" ref="L61:L65">ROUND(E61*H61*0.1,2)</f>
        <v>53560</v>
      </c>
    </row>
    <row r="62" spans="2:166" s="33" customFormat="1" ht="19.5" customHeight="1">
      <c r="B62" s="71" t="s">
        <v>71</v>
      </c>
      <c r="C62" s="83"/>
      <c r="D62" s="83">
        <v>8</v>
      </c>
      <c r="E62" s="51"/>
      <c r="F62" s="51">
        <v>7</v>
      </c>
      <c r="G62" s="54">
        <v>1</v>
      </c>
      <c r="H62" s="54">
        <v>6000</v>
      </c>
      <c r="I62" s="54">
        <f>SUM(J62:L62)</f>
        <v>48000</v>
      </c>
      <c r="J62" s="54">
        <f>ROUND(D62*H62*0.8,2)</f>
        <v>38400</v>
      </c>
      <c r="K62" s="54">
        <f>ROUND(D62*H62*0.1,2)</f>
        <v>4800</v>
      </c>
      <c r="L62" s="54">
        <f>ROUND(D62*H62*0.1,2)</f>
        <v>4800</v>
      </c>
      <c r="FG62" s="86"/>
      <c r="FH62" s="86"/>
      <c r="FI62" s="86"/>
      <c r="FJ62" s="86"/>
    </row>
    <row r="63" spans="2:12" s="8" customFormat="1" ht="19.5" customHeight="1">
      <c r="B63" s="81" t="s">
        <v>72</v>
      </c>
      <c r="C63" s="82">
        <v>163</v>
      </c>
      <c r="D63" s="82">
        <v>162</v>
      </c>
      <c r="E63" s="82">
        <v>162</v>
      </c>
      <c r="F63" s="52"/>
      <c r="G63" s="52"/>
      <c r="H63" s="52">
        <v>650</v>
      </c>
      <c r="I63" s="52">
        <f>SUM(J63:L63)</f>
        <v>105300</v>
      </c>
      <c r="J63" s="52">
        <f t="shared" si="17"/>
        <v>84240</v>
      </c>
      <c r="K63" s="52">
        <f t="shared" si="18"/>
        <v>10530</v>
      </c>
      <c r="L63" s="52">
        <f t="shared" si="19"/>
        <v>10530</v>
      </c>
    </row>
    <row r="64" spans="2:193" s="33" customFormat="1" ht="19.5" customHeight="1">
      <c r="B64" s="84" t="s">
        <v>73</v>
      </c>
      <c r="C64" s="83"/>
      <c r="D64" s="83">
        <v>1</v>
      </c>
      <c r="E64" s="83"/>
      <c r="F64" s="54">
        <v>1</v>
      </c>
      <c r="G64" s="54"/>
      <c r="H64" s="54">
        <v>6000</v>
      </c>
      <c r="I64" s="52">
        <f>SUM(J64:L64)</f>
        <v>6000</v>
      </c>
      <c r="J64" s="54">
        <f>ROUND(F64*H64*0.8,2)</f>
        <v>4800</v>
      </c>
      <c r="K64" s="54">
        <f>ROUND(F64*H64*0.1,2)</f>
        <v>600</v>
      </c>
      <c r="L64" s="54">
        <f>ROUND(F64*H64*0.1,2)</f>
        <v>600</v>
      </c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</row>
    <row r="65" spans="2:12" s="8" customFormat="1" ht="19.5" customHeight="1">
      <c r="B65" s="81" t="s">
        <v>74</v>
      </c>
      <c r="C65" s="82">
        <v>229</v>
      </c>
      <c r="D65" s="82">
        <v>226</v>
      </c>
      <c r="E65" s="50">
        <v>226</v>
      </c>
      <c r="F65" s="82"/>
      <c r="G65" s="52"/>
      <c r="H65" s="52">
        <v>650</v>
      </c>
      <c r="I65" s="52">
        <f>SUM(J65:L65)</f>
        <v>146900</v>
      </c>
      <c r="J65" s="52">
        <f t="shared" si="17"/>
        <v>117520</v>
      </c>
      <c r="K65" s="52">
        <f t="shared" si="18"/>
        <v>14690</v>
      </c>
      <c r="L65" s="52">
        <f t="shared" si="19"/>
        <v>14690</v>
      </c>
    </row>
    <row r="66" spans="2:166" s="33" customFormat="1" ht="19.5" customHeight="1">
      <c r="B66" s="84" t="s">
        <v>75</v>
      </c>
      <c r="C66" s="83"/>
      <c r="D66" s="83">
        <v>3</v>
      </c>
      <c r="E66" s="51"/>
      <c r="F66" s="51">
        <v>3</v>
      </c>
      <c r="G66" s="54"/>
      <c r="H66" s="54">
        <v>6000</v>
      </c>
      <c r="I66" s="54">
        <f>SUM(J66:L66)</f>
        <v>18000</v>
      </c>
      <c r="J66" s="54">
        <f>ROUND(F66*H66*0.8,2)</f>
        <v>14400</v>
      </c>
      <c r="K66" s="54">
        <f>ROUND(F66*H66*0.1,2)</f>
        <v>1800</v>
      </c>
      <c r="L66" s="54">
        <f>ROUND(F66*H66*0.1,2)</f>
        <v>1800</v>
      </c>
      <c r="FG66" s="86"/>
      <c r="FH66" s="86"/>
      <c r="FI66" s="86"/>
      <c r="FJ66" s="86"/>
    </row>
    <row r="67" spans="2:12" s="8" customFormat="1" ht="19.5" customHeight="1">
      <c r="B67" s="81" t="s">
        <v>76</v>
      </c>
      <c r="C67" s="82">
        <v>93</v>
      </c>
      <c r="D67" s="52">
        <v>100</v>
      </c>
      <c r="E67" s="52">
        <v>100</v>
      </c>
      <c r="F67" s="52"/>
      <c r="G67" s="52"/>
      <c r="H67" s="52">
        <v>650</v>
      </c>
      <c r="I67" s="52">
        <f>SUM(J67:L67)</f>
        <v>65000</v>
      </c>
      <c r="J67" s="52">
        <f>ROUND(E67*H67*0.8,2)</f>
        <v>52000</v>
      </c>
      <c r="K67" s="52">
        <f>ROUND(E67*H67*0.1,2)</f>
        <v>6500</v>
      </c>
      <c r="L67" s="52">
        <f>ROUND(E67*H67*0.1,2)</f>
        <v>6500</v>
      </c>
    </row>
    <row r="68" spans="2:12" s="8" customFormat="1" ht="19.5" customHeight="1">
      <c r="B68" s="81" t="s">
        <v>77</v>
      </c>
      <c r="C68" s="82">
        <v>120</v>
      </c>
      <c r="D68" s="52">
        <v>120</v>
      </c>
      <c r="E68" s="52">
        <v>120</v>
      </c>
      <c r="F68" s="52"/>
      <c r="G68" s="52"/>
      <c r="H68" s="52">
        <v>650</v>
      </c>
      <c r="I68" s="52">
        <f>SUM(J68:L68)</f>
        <v>78000</v>
      </c>
      <c r="J68" s="52">
        <f>ROUND(E68*H68*0.8,2)</f>
        <v>62400</v>
      </c>
      <c r="K68" s="52">
        <f>ROUND(E68*H68*0.1,2)</f>
        <v>7800</v>
      </c>
      <c r="L68" s="52">
        <f>ROUND(E68*H68*0.1,2)</f>
        <v>7800</v>
      </c>
    </row>
    <row r="69" spans="2:12" s="8" customFormat="1" ht="19.5" customHeight="1">
      <c r="B69" s="81" t="s">
        <v>78</v>
      </c>
      <c r="C69" s="82">
        <v>215</v>
      </c>
      <c r="D69" s="82">
        <v>211</v>
      </c>
      <c r="E69" s="82">
        <v>211</v>
      </c>
      <c r="F69" s="52"/>
      <c r="G69" s="52"/>
      <c r="H69" s="52">
        <v>650</v>
      </c>
      <c r="I69" s="52">
        <f>SUM(J69:L69)</f>
        <v>137150</v>
      </c>
      <c r="J69" s="52">
        <f>ROUND(E69*H69*0.8,2)</f>
        <v>109720</v>
      </c>
      <c r="K69" s="52">
        <f>ROUND(E69*H69*0.1,2)</f>
        <v>13715</v>
      </c>
      <c r="L69" s="52">
        <f>ROUND(E69*H69*0.1,2)</f>
        <v>13715</v>
      </c>
    </row>
    <row r="70" spans="2:166" s="33" customFormat="1" ht="19.5" customHeight="1">
      <c r="B70" s="84" t="s">
        <v>79</v>
      </c>
      <c r="C70" s="83"/>
      <c r="D70" s="83">
        <v>4</v>
      </c>
      <c r="E70" s="83"/>
      <c r="F70" s="54">
        <v>4</v>
      </c>
      <c r="G70" s="54"/>
      <c r="H70" s="54">
        <v>6000</v>
      </c>
      <c r="I70" s="54">
        <f>SUM(J70:L70)</f>
        <v>24000</v>
      </c>
      <c r="J70" s="54">
        <f>ROUND(F70*H70*0.8,2)</f>
        <v>19200</v>
      </c>
      <c r="K70" s="54">
        <f>ROUND(F70*H70*0.1,2)</f>
        <v>2400</v>
      </c>
      <c r="L70" s="54">
        <f>ROUND(F70*H70*0.1,2)</f>
        <v>2400</v>
      </c>
      <c r="FG70" s="86"/>
      <c r="FH70" s="86"/>
      <c r="FI70" s="86"/>
      <c r="FJ70" s="86"/>
    </row>
    <row r="71" spans="2:12" s="8" customFormat="1" ht="19.5" customHeight="1">
      <c r="B71" s="81" t="s">
        <v>80</v>
      </c>
      <c r="C71" s="82">
        <v>21</v>
      </c>
      <c r="D71" s="52">
        <v>100</v>
      </c>
      <c r="E71" s="52">
        <v>100</v>
      </c>
      <c r="F71" s="52"/>
      <c r="G71" s="52"/>
      <c r="H71" s="52">
        <v>650</v>
      </c>
      <c r="I71" s="52">
        <f>SUM(J71:L71)</f>
        <v>65000</v>
      </c>
      <c r="J71" s="52">
        <f>ROUND(E71*H71*0.8,2)</f>
        <v>52000</v>
      </c>
      <c r="K71" s="52">
        <f>ROUND(E71*H71*0.1,2)</f>
        <v>6500</v>
      </c>
      <c r="L71" s="52">
        <f>ROUND(E71*H71*0.1,2)</f>
        <v>6500</v>
      </c>
    </row>
    <row r="72" spans="2:12" s="8" customFormat="1" ht="19.5" customHeight="1">
      <c r="B72" s="81" t="s">
        <v>81</v>
      </c>
      <c r="C72" s="82">
        <v>285</v>
      </c>
      <c r="D72" s="82">
        <v>284</v>
      </c>
      <c r="E72" s="82">
        <v>284</v>
      </c>
      <c r="F72" s="52"/>
      <c r="G72" s="52"/>
      <c r="H72" s="52">
        <v>650</v>
      </c>
      <c r="I72" s="52">
        <f>SUM(J72:L72)</f>
        <v>184600</v>
      </c>
      <c r="J72" s="52">
        <f>ROUND(E72*H72*0.8,2)</f>
        <v>147680</v>
      </c>
      <c r="K72" s="52">
        <f>ROUND(E72*H72*0.1,2)</f>
        <v>18460</v>
      </c>
      <c r="L72" s="52">
        <f>ROUND(E72*H72*0.1,2)</f>
        <v>18460</v>
      </c>
    </row>
    <row r="73" spans="2:166" s="33" customFormat="1" ht="19.5" customHeight="1">
      <c r="B73" s="84" t="s">
        <v>82</v>
      </c>
      <c r="C73" s="83"/>
      <c r="D73" s="83">
        <v>1</v>
      </c>
      <c r="E73" s="83"/>
      <c r="F73" s="54">
        <v>1</v>
      </c>
      <c r="G73" s="54"/>
      <c r="H73" s="54">
        <v>6000</v>
      </c>
      <c r="I73" s="54">
        <f>SUM(J73:L73)</f>
        <v>6000</v>
      </c>
      <c r="J73" s="54">
        <f>ROUND(F73*H73*0.8,2)</f>
        <v>4800</v>
      </c>
      <c r="K73" s="54">
        <f>ROUND(F73*H73*0.1,2)</f>
        <v>600</v>
      </c>
      <c r="L73" s="54">
        <f>ROUND(F73*H73*0.1,2)</f>
        <v>600</v>
      </c>
      <c r="FG73" s="86"/>
      <c r="FH73" s="86"/>
      <c r="FI73" s="86"/>
      <c r="FJ73" s="86"/>
    </row>
    <row r="74" spans="2:12" s="8" customFormat="1" ht="19.5" customHeight="1">
      <c r="B74" s="81" t="s">
        <v>83</v>
      </c>
      <c r="C74" s="82">
        <v>34</v>
      </c>
      <c r="D74" s="52">
        <v>100</v>
      </c>
      <c r="E74" s="52">
        <v>100</v>
      </c>
      <c r="F74" s="52"/>
      <c r="G74" s="52"/>
      <c r="H74" s="52">
        <v>650</v>
      </c>
      <c r="I74" s="52">
        <f>SUM(J74:L74)</f>
        <v>65000</v>
      </c>
      <c r="J74" s="52">
        <f aca="true" t="shared" si="20" ref="J74:J76">ROUND(E74*H74*0.8,2)</f>
        <v>52000</v>
      </c>
      <c r="K74" s="52">
        <f aca="true" t="shared" si="21" ref="K74:K76">ROUND(E74*H74*0.1,2)</f>
        <v>6500</v>
      </c>
      <c r="L74" s="52">
        <f aca="true" t="shared" si="22" ref="L74:L76">ROUND(E74*H74*0.1,2)</f>
        <v>6500</v>
      </c>
    </row>
    <row r="75" spans="2:12" s="8" customFormat="1" ht="19.5" customHeight="1">
      <c r="B75" s="81" t="s">
        <v>84</v>
      </c>
      <c r="C75" s="82">
        <v>19</v>
      </c>
      <c r="D75" s="52">
        <v>100</v>
      </c>
      <c r="E75" s="52">
        <v>100</v>
      </c>
      <c r="F75" s="52"/>
      <c r="G75" s="52"/>
      <c r="H75" s="52">
        <v>650</v>
      </c>
      <c r="I75" s="52">
        <f>SUM(J75:L75)</f>
        <v>65000</v>
      </c>
      <c r="J75" s="52">
        <f t="shared" si="20"/>
        <v>52000</v>
      </c>
      <c r="K75" s="52">
        <f t="shared" si="21"/>
        <v>6500</v>
      </c>
      <c r="L75" s="52">
        <f t="shared" si="22"/>
        <v>6500</v>
      </c>
    </row>
    <row r="76" spans="2:12" s="8" customFormat="1" ht="19.5" customHeight="1">
      <c r="B76" s="81" t="s">
        <v>85</v>
      </c>
      <c r="C76" s="82">
        <v>21</v>
      </c>
      <c r="D76" s="52">
        <v>100</v>
      </c>
      <c r="E76" s="52">
        <v>100</v>
      </c>
      <c r="F76" s="52"/>
      <c r="G76" s="52"/>
      <c r="H76" s="52">
        <v>650</v>
      </c>
      <c r="I76" s="52">
        <f>SUM(J76:L76)</f>
        <v>65000</v>
      </c>
      <c r="J76" s="52">
        <f t="shared" si="20"/>
        <v>52000</v>
      </c>
      <c r="K76" s="52">
        <f t="shared" si="21"/>
        <v>6500</v>
      </c>
      <c r="L76" s="52">
        <f t="shared" si="22"/>
        <v>6500</v>
      </c>
    </row>
    <row r="77" spans="2:166" s="33" customFormat="1" ht="19.5" customHeight="1">
      <c r="B77" s="84" t="s">
        <v>86</v>
      </c>
      <c r="C77" s="83"/>
      <c r="D77" s="54">
        <v>1</v>
      </c>
      <c r="E77" s="54"/>
      <c r="F77" s="54">
        <v>1</v>
      </c>
      <c r="G77" s="54"/>
      <c r="H77" s="54">
        <v>6000</v>
      </c>
      <c r="I77" s="54">
        <f>SUM(J77:L77)</f>
        <v>6000</v>
      </c>
      <c r="J77" s="54">
        <f>ROUND(F77*H77*0.8,2)</f>
        <v>4800</v>
      </c>
      <c r="K77" s="54">
        <f>ROUND(F77*H77*0.1,2)</f>
        <v>600</v>
      </c>
      <c r="L77" s="54">
        <f>ROUND(F77*H77*0.1,2)</f>
        <v>600</v>
      </c>
      <c r="FG77" s="86"/>
      <c r="FH77" s="86"/>
      <c r="FI77" s="86"/>
      <c r="FJ77" s="86"/>
    </row>
    <row r="78" spans="2:12" s="8" customFormat="1" ht="19.5" customHeight="1">
      <c r="B78" s="81" t="s">
        <v>87</v>
      </c>
      <c r="C78" s="82">
        <v>3</v>
      </c>
      <c r="D78" s="52">
        <v>100</v>
      </c>
      <c r="E78" s="52">
        <v>100</v>
      </c>
      <c r="F78" s="52"/>
      <c r="G78" s="52"/>
      <c r="H78" s="52">
        <v>650</v>
      </c>
      <c r="I78" s="52">
        <f>SUM(J78:L78)</f>
        <v>65000</v>
      </c>
      <c r="J78" s="52">
        <f aca="true" t="shared" si="23" ref="J78:J82">ROUND(E78*H78*0.8,2)</f>
        <v>52000</v>
      </c>
      <c r="K78" s="52">
        <f aca="true" t="shared" si="24" ref="K78:K82">ROUND(E78*H78*0.1,2)</f>
        <v>6500</v>
      </c>
      <c r="L78" s="52">
        <f aca="true" t="shared" si="25" ref="L78:L82">ROUND(E78*H78*0.1,2)</f>
        <v>6500</v>
      </c>
    </row>
    <row r="79" spans="2:12" s="32" customFormat="1" ht="19.5" customHeight="1">
      <c r="B79" s="67" t="s">
        <v>88</v>
      </c>
      <c r="C79" s="68">
        <f aca="true" t="shared" si="26" ref="C79:G79">SUM(C80:C87)</f>
        <v>826</v>
      </c>
      <c r="D79" s="68">
        <f t="shared" si="26"/>
        <v>1082</v>
      </c>
      <c r="E79" s="68">
        <f t="shared" si="26"/>
        <v>1066</v>
      </c>
      <c r="F79" s="68">
        <f t="shared" si="26"/>
        <v>15</v>
      </c>
      <c r="G79" s="68">
        <f t="shared" si="26"/>
        <v>1</v>
      </c>
      <c r="H79" s="68"/>
      <c r="I79" s="68">
        <f>SUM(I80:I87)</f>
        <v>788900</v>
      </c>
      <c r="J79" s="68">
        <f>SUM(J80:J87)</f>
        <v>631120</v>
      </c>
      <c r="K79" s="68">
        <f>SUM(K80:K87)</f>
        <v>78890</v>
      </c>
      <c r="L79" s="68">
        <f>SUM(L80:L87)</f>
        <v>78890</v>
      </c>
    </row>
    <row r="80" spans="2:12" s="8" customFormat="1" ht="19.5" customHeight="1">
      <c r="B80" s="88" t="s">
        <v>89</v>
      </c>
      <c r="C80" s="89">
        <v>676</v>
      </c>
      <c r="D80" s="89">
        <v>666</v>
      </c>
      <c r="E80" s="89">
        <v>666</v>
      </c>
      <c r="F80" s="52"/>
      <c r="G80" s="52"/>
      <c r="H80" s="52">
        <v>650</v>
      </c>
      <c r="I80" s="52">
        <f aca="true" t="shared" si="27" ref="I80:I87">SUM(J80:L80)</f>
        <v>432900</v>
      </c>
      <c r="J80" s="52">
        <f t="shared" si="23"/>
        <v>346320</v>
      </c>
      <c r="K80" s="52">
        <f t="shared" si="24"/>
        <v>43290</v>
      </c>
      <c r="L80" s="52">
        <f t="shared" si="25"/>
        <v>43290</v>
      </c>
    </row>
    <row r="81" spans="2:193" s="33" customFormat="1" ht="19.5" customHeight="1">
      <c r="B81" s="90" t="s">
        <v>90</v>
      </c>
      <c r="C81" s="91"/>
      <c r="D81" s="54">
        <v>10</v>
      </c>
      <c r="E81" s="54"/>
      <c r="F81" s="54">
        <v>9</v>
      </c>
      <c r="G81" s="54">
        <v>1</v>
      </c>
      <c r="H81" s="54">
        <v>6000</v>
      </c>
      <c r="I81" s="54">
        <f t="shared" si="27"/>
        <v>60000</v>
      </c>
      <c r="J81" s="54">
        <f>ROUND(D81*H81*0.8,2)</f>
        <v>48000</v>
      </c>
      <c r="K81" s="54">
        <f>ROUND(D81*H81*0.1,2)</f>
        <v>6000</v>
      </c>
      <c r="L81" s="54">
        <f>ROUND(D81*H81*0.1,2)</f>
        <v>6000</v>
      </c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  <c r="FS81" s="86"/>
      <c r="FT81" s="86"/>
      <c r="FU81" s="86"/>
      <c r="FV81" s="86"/>
      <c r="FW81" s="86"/>
      <c r="FX81" s="86"/>
      <c r="FY81" s="86"/>
      <c r="FZ81" s="86"/>
      <c r="GA81" s="86"/>
      <c r="GB81" s="86"/>
      <c r="GC81" s="86"/>
      <c r="GD81" s="86"/>
      <c r="GE81" s="86"/>
      <c r="GF81" s="86"/>
      <c r="GG81" s="86"/>
      <c r="GH81" s="86"/>
      <c r="GI81" s="86"/>
      <c r="GJ81" s="86"/>
      <c r="GK81" s="86"/>
    </row>
    <row r="82" spans="2:12" s="8" customFormat="1" ht="19.5" customHeight="1">
      <c r="B82" s="88" t="s">
        <v>91</v>
      </c>
      <c r="C82" s="89">
        <v>44</v>
      </c>
      <c r="D82" s="52">
        <v>100</v>
      </c>
      <c r="E82" s="52">
        <v>100</v>
      </c>
      <c r="F82" s="52"/>
      <c r="G82" s="52"/>
      <c r="H82" s="52">
        <v>650</v>
      </c>
      <c r="I82" s="52">
        <f t="shared" si="27"/>
        <v>65000</v>
      </c>
      <c r="J82" s="52">
        <f t="shared" si="23"/>
        <v>52000</v>
      </c>
      <c r="K82" s="52">
        <f t="shared" si="24"/>
        <v>6500</v>
      </c>
      <c r="L82" s="52">
        <f t="shared" si="25"/>
        <v>6500</v>
      </c>
    </row>
    <row r="83" spans="2:193" s="33" customFormat="1" ht="19.5" customHeight="1">
      <c r="B83" s="90" t="s">
        <v>92</v>
      </c>
      <c r="C83" s="91"/>
      <c r="D83" s="54">
        <v>4</v>
      </c>
      <c r="E83" s="79"/>
      <c r="F83" s="54">
        <v>4</v>
      </c>
      <c r="G83" s="54"/>
      <c r="H83" s="54">
        <v>6000</v>
      </c>
      <c r="I83" s="54">
        <f t="shared" si="27"/>
        <v>24000</v>
      </c>
      <c r="J83" s="54">
        <f>ROUND(F83*H83*0.8,2)</f>
        <v>19200</v>
      </c>
      <c r="K83" s="54">
        <f>ROUND(F83*H83*0.1,2)</f>
        <v>2400</v>
      </c>
      <c r="L83" s="54">
        <f>ROUND(F83*H83*0.1,2)</f>
        <v>2400</v>
      </c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</row>
    <row r="84" spans="2:12" s="8" customFormat="1" ht="19.5" customHeight="1">
      <c r="B84" s="88" t="s">
        <v>93</v>
      </c>
      <c r="C84" s="89">
        <v>21</v>
      </c>
      <c r="D84" s="52">
        <v>100</v>
      </c>
      <c r="E84" s="52">
        <v>100</v>
      </c>
      <c r="F84" s="52"/>
      <c r="G84" s="52"/>
      <c r="H84" s="52">
        <v>650</v>
      </c>
      <c r="I84" s="52">
        <f t="shared" si="27"/>
        <v>65000</v>
      </c>
      <c r="J84" s="52">
        <f aca="true" t="shared" si="28" ref="J84:J86">ROUND(E84*H84*0.8,2)</f>
        <v>52000</v>
      </c>
      <c r="K84" s="52">
        <f aca="true" t="shared" si="29" ref="K84:K86">ROUND(E84*H84*0.1,2)</f>
        <v>6500</v>
      </c>
      <c r="L84" s="52">
        <f aca="true" t="shared" si="30" ref="L84:L86">ROUND(E84*H84*0.1,2)</f>
        <v>6500</v>
      </c>
    </row>
    <row r="85" spans="2:12" s="8" customFormat="1" ht="19.5" customHeight="1">
      <c r="B85" s="88" t="s">
        <v>94</v>
      </c>
      <c r="C85" s="89">
        <v>39</v>
      </c>
      <c r="D85" s="52">
        <v>100</v>
      </c>
      <c r="E85" s="52">
        <v>100</v>
      </c>
      <c r="F85" s="52"/>
      <c r="G85" s="52"/>
      <c r="H85" s="52">
        <v>650</v>
      </c>
      <c r="I85" s="52">
        <f t="shared" si="27"/>
        <v>65000</v>
      </c>
      <c r="J85" s="52">
        <f t="shared" si="28"/>
        <v>52000</v>
      </c>
      <c r="K85" s="52">
        <f t="shared" si="29"/>
        <v>6500</v>
      </c>
      <c r="L85" s="52">
        <f t="shared" si="30"/>
        <v>6500</v>
      </c>
    </row>
    <row r="86" spans="2:12" s="8" customFormat="1" ht="19.5" customHeight="1">
      <c r="B86" s="88" t="s">
        <v>95</v>
      </c>
      <c r="C86" s="89">
        <v>46</v>
      </c>
      <c r="D86" s="52">
        <v>100</v>
      </c>
      <c r="E86" s="52">
        <v>100</v>
      </c>
      <c r="F86" s="52"/>
      <c r="G86" s="52"/>
      <c r="H86" s="52">
        <v>650</v>
      </c>
      <c r="I86" s="52">
        <f t="shared" si="27"/>
        <v>65000</v>
      </c>
      <c r="J86" s="52">
        <f t="shared" si="28"/>
        <v>52000</v>
      </c>
      <c r="K86" s="52">
        <f t="shared" si="29"/>
        <v>6500</v>
      </c>
      <c r="L86" s="52">
        <f t="shared" si="30"/>
        <v>6500</v>
      </c>
    </row>
    <row r="87" spans="2:193" s="33" customFormat="1" ht="19.5" customHeight="1">
      <c r="B87" s="90" t="s">
        <v>96</v>
      </c>
      <c r="C87" s="91"/>
      <c r="D87" s="54">
        <v>2</v>
      </c>
      <c r="E87" s="54"/>
      <c r="F87" s="54">
        <v>2</v>
      </c>
      <c r="G87" s="54"/>
      <c r="H87" s="54">
        <v>6000</v>
      </c>
      <c r="I87" s="54">
        <f t="shared" si="27"/>
        <v>12000</v>
      </c>
      <c r="J87" s="54">
        <f>ROUND(F87*H87*0.8,2)</f>
        <v>9600</v>
      </c>
      <c r="K87" s="54">
        <f>ROUND(F87*H87*0.1,2)</f>
        <v>1200</v>
      </c>
      <c r="L87" s="54">
        <f>ROUND(F87*H87*0.1,2)</f>
        <v>1200</v>
      </c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</row>
    <row r="88" spans="2:12" s="32" customFormat="1" ht="19.5" customHeight="1">
      <c r="B88" s="67" t="s">
        <v>97</v>
      </c>
      <c r="C88" s="68">
        <f>SUM(C89:C96)</f>
        <v>642</v>
      </c>
      <c r="D88" s="68">
        <f>SUM(D89:D96)</f>
        <v>979</v>
      </c>
      <c r="E88" s="68">
        <f>SUM(E89:E96)</f>
        <v>973</v>
      </c>
      <c r="F88" s="68">
        <f>SUM(F89:F96)</f>
        <v>5</v>
      </c>
      <c r="G88" s="68">
        <f>SUM(G89:G96)</f>
        <v>1</v>
      </c>
      <c r="H88" s="68"/>
      <c r="I88" s="68">
        <f>SUM(I89:I96)</f>
        <v>668450</v>
      </c>
      <c r="J88" s="68">
        <f>SUM(J89:J96)</f>
        <v>534760</v>
      </c>
      <c r="K88" s="68">
        <f>SUM(K89:K96)</f>
        <v>66845</v>
      </c>
      <c r="L88" s="68">
        <f>SUM(L89:L96)</f>
        <v>66845</v>
      </c>
    </row>
    <row r="89" spans="2:12" s="8" customFormat="1" ht="19.5" customHeight="1">
      <c r="B89" s="92" t="s">
        <v>98</v>
      </c>
      <c r="C89" s="93">
        <v>428</v>
      </c>
      <c r="D89" s="93">
        <v>424</v>
      </c>
      <c r="E89" s="50">
        <v>424</v>
      </c>
      <c r="F89" s="93"/>
      <c r="G89" s="52"/>
      <c r="H89" s="52">
        <v>650</v>
      </c>
      <c r="I89" s="52">
        <f>SUM(J89:L89)</f>
        <v>275600</v>
      </c>
      <c r="J89" s="52">
        <f>ROUND(E89*H89*0.8,2)</f>
        <v>220480</v>
      </c>
      <c r="K89" s="52">
        <f>ROUND(E89*H89*0.1,2)</f>
        <v>27560</v>
      </c>
      <c r="L89" s="52">
        <f>ROUND(E89*H89*0.1,2)</f>
        <v>27560</v>
      </c>
    </row>
    <row r="90" spans="2:166" s="33" customFormat="1" ht="19.5" customHeight="1">
      <c r="B90" s="94" t="s">
        <v>99</v>
      </c>
      <c r="C90" s="95"/>
      <c r="D90" s="95">
        <v>4</v>
      </c>
      <c r="E90" s="51"/>
      <c r="F90" s="51">
        <v>4</v>
      </c>
      <c r="G90" s="54"/>
      <c r="H90" s="54">
        <v>6000</v>
      </c>
      <c r="I90" s="54">
        <f>SUM(J90:L90)</f>
        <v>24000</v>
      </c>
      <c r="J90" s="54">
        <f>ROUND(F90*H90*0.8,2)</f>
        <v>19200</v>
      </c>
      <c r="K90" s="54">
        <f>ROUND(F90*H90*0.1,2)</f>
        <v>2400</v>
      </c>
      <c r="L90" s="54">
        <f>ROUND(F90*H90*0.1,2)</f>
        <v>2400</v>
      </c>
      <c r="FG90" s="86"/>
      <c r="FH90" s="86"/>
      <c r="FI90" s="86"/>
      <c r="FJ90" s="86"/>
    </row>
    <row r="91" spans="2:12" s="8" customFormat="1" ht="19.5" customHeight="1">
      <c r="B91" s="92" t="s">
        <v>100</v>
      </c>
      <c r="C91" s="93">
        <v>149</v>
      </c>
      <c r="D91" s="93">
        <v>149</v>
      </c>
      <c r="E91" s="50">
        <v>149</v>
      </c>
      <c r="F91" s="93"/>
      <c r="G91" s="52"/>
      <c r="H91" s="52">
        <v>650</v>
      </c>
      <c r="I91" s="52">
        <f>SUM(J91:L91)</f>
        <v>96850</v>
      </c>
      <c r="J91" s="52">
        <f>ROUND(E91*H91*0.8,2)</f>
        <v>77480</v>
      </c>
      <c r="K91" s="52">
        <f>ROUND(E91*H91*0.1,2)</f>
        <v>9685</v>
      </c>
      <c r="L91" s="52">
        <f>ROUND(E91*H91*0.1,2)</f>
        <v>9685</v>
      </c>
    </row>
    <row r="92" spans="2:12" s="8" customFormat="1" ht="19.5" customHeight="1">
      <c r="B92" s="92" t="s">
        <v>101</v>
      </c>
      <c r="C92" s="93">
        <v>7</v>
      </c>
      <c r="D92" s="52">
        <v>100</v>
      </c>
      <c r="E92" s="50">
        <v>100</v>
      </c>
      <c r="F92" s="52"/>
      <c r="G92" s="52"/>
      <c r="H92" s="52">
        <v>650</v>
      </c>
      <c r="I92" s="52">
        <f>SUM(J92:L92)</f>
        <v>65000</v>
      </c>
      <c r="J92" s="52">
        <f>ROUND(E92*H92*0.8,2)</f>
        <v>52000</v>
      </c>
      <c r="K92" s="52">
        <f>ROUND(E92*H92*0.1,2)</f>
        <v>6500</v>
      </c>
      <c r="L92" s="52">
        <f>ROUND(E92*H92*0.1,2)</f>
        <v>6500</v>
      </c>
    </row>
    <row r="93" spans="2:12" s="8" customFormat="1" ht="19.5" customHeight="1">
      <c r="B93" s="92" t="s">
        <v>102</v>
      </c>
      <c r="C93" s="93">
        <v>15</v>
      </c>
      <c r="D93" s="52">
        <v>100</v>
      </c>
      <c r="E93" s="50">
        <v>100</v>
      </c>
      <c r="F93" s="52"/>
      <c r="G93" s="52"/>
      <c r="H93" s="52">
        <v>650</v>
      </c>
      <c r="I93" s="52">
        <f>SUM(J93:L93)</f>
        <v>65000</v>
      </c>
      <c r="J93" s="52">
        <f>ROUND(E93*H93*0.8,2)</f>
        <v>52000</v>
      </c>
      <c r="K93" s="52">
        <f>ROUND(E93*H93*0.1,2)</f>
        <v>6500</v>
      </c>
      <c r="L93" s="52">
        <f>ROUND(E93*H93*0.1,2)</f>
        <v>6500</v>
      </c>
    </row>
    <row r="94" spans="2:12" s="8" customFormat="1" ht="19.5" customHeight="1">
      <c r="B94" s="92" t="s">
        <v>103</v>
      </c>
      <c r="C94" s="93">
        <v>28</v>
      </c>
      <c r="D94" s="52">
        <v>100</v>
      </c>
      <c r="E94" s="50">
        <v>100</v>
      </c>
      <c r="F94" s="52"/>
      <c r="G94" s="52"/>
      <c r="H94" s="52">
        <v>650</v>
      </c>
      <c r="I94" s="52">
        <f>SUM(J94:L94)</f>
        <v>65000</v>
      </c>
      <c r="J94" s="52">
        <f>ROUND(E94*H94*0.8,2)</f>
        <v>52000</v>
      </c>
      <c r="K94" s="52">
        <f>ROUND(E94*H94*0.1,2)</f>
        <v>6500</v>
      </c>
      <c r="L94" s="52">
        <f>ROUND(E94*H94*0.1,2)</f>
        <v>6500</v>
      </c>
    </row>
    <row r="95" spans="2:12" s="8" customFormat="1" ht="19.5" customHeight="1">
      <c r="B95" s="92" t="s">
        <v>104</v>
      </c>
      <c r="C95" s="93">
        <v>15</v>
      </c>
      <c r="D95" s="52">
        <v>100</v>
      </c>
      <c r="E95" s="50">
        <v>100</v>
      </c>
      <c r="F95" s="52"/>
      <c r="G95" s="52"/>
      <c r="H95" s="52">
        <v>650</v>
      </c>
      <c r="I95" s="52">
        <f>SUM(J95:L95)</f>
        <v>65000</v>
      </c>
      <c r="J95" s="52">
        <f>ROUND(E95*H95*0.8,2)</f>
        <v>52000</v>
      </c>
      <c r="K95" s="52">
        <f>ROUND(E95*H95*0.1,2)</f>
        <v>6500</v>
      </c>
      <c r="L95" s="52">
        <f>ROUND(E95*H95*0.1,2)</f>
        <v>6500</v>
      </c>
    </row>
    <row r="96" spans="2:166" s="33" customFormat="1" ht="19.5" customHeight="1">
      <c r="B96" s="94" t="s">
        <v>105</v>
      </c>
      <c r="C96" s="95"/>
      <c r="D96" s="54">
        <v>2</v>
      </c>
      <c r="E96" s="79"/>
      <c r="F96" s="54">
        <v>1</v>
      </c>
      <c r="G96" s="54">
        <v>1</v>
      </c>
      <c r="H96" s="54">
        <v>6000</v>
      </c>
      <c r="I96" s="54">
        <f>SUM(J96:L96)</f>
        <v>12000</v>
      </c>
      <c r="J96" s="54">
        <f>ROUND(D96*H96*0.8,2)</f>
        <v>9600</v>
      </c>
      <c r="K96" s="54">
        <f>ROUND(D96*H96*0.1,2)</f>
        <v>1200</v>
      </c>
      <c r="L96" s="54">
        <f>ROUND(D96*H96*0.1,2)</f>
        <v>1200</v>
      </c>
      <c r="FG96" s="86"/>
      <c r="FH96" s="86"/>
      <c r="FI96" s="86"/>
      <c r="FJ96" s="86"/>
    </row>
    <row r="97" spans="2:12" s="36" customFormat="1" ht="19.5" customHeight="1">
      <c r="B97" s="96" t="s">
        <v>106</v>
      </c>
      <c r="C97" s="59">
        <f>SUM(C98:C120)</f>
        <v>3091</v>
      </c>
      <c r="D97" s="59">
        <f>SUM(D98:D120)</f>
        <v>3664</v>
      </c>
      <c r="E97" s="59">
        <f>SUM(E98:E120)</f>
        <v>3651</v>
      </c>
      <c r="F97" s="59">
        <f>SUM(F98:F120)</f>
        <v>12</v>
      </c>
      <c r="G97" s="59">
        <f>SUM(G98:G120)</f>
        <v>1</v>
      </c>
      <c r="H97" s="59"/>
      <c r="I97" s="59">
        <f>SUM(I98:I120)</f>
        <v>2451150</v>
      </c>
      <c r="J97" s="59">
        <f>SUM(J98:J120)</f>
        <v>1960920</v>
      </c>
      <c r="K97" s="59">
        <f>SUM(K98:K120)</f>
        <v>245115</v>
      </c>
      <c r="L97" s="59">
        <f>SUM(L98:L120)</f>
        <v>245115</v>
      </c>
    </row>
    <row r="98" spans="2:12" s="8" customFormat="1" ht="19.5" customHeight="1">
      <c r="B98" s="97" t="s">
        <v>107</v>
      </c>
      <c r="C98" s="98">
        <v>1828</v>
      </c>
      <c r="D98" s="98">
        <v>1822</v>
      </c>
      <c r="E98" s="98">
        <v>1822</v>
      </c>
      <c r="F98" s="52"/>
      <c r="G98" s="52"/>
      <c r="H98" s="52">
        <v>650</v>
      </c>
      <c r="I98" s="52">
        <f aca="true" t="shared" si="31" ref="I98:I121">SUM(J98:L98)</f>
        <v>1184300</v>
      </c>
      <c r="J98" s="52">
        <f aca="true" t="shared" si="32" ref="J98:J103">ROUND(E98*H98*0.8,2)</f>
        <v>947440</v>
      </c>
      <c r="K98" s="52">
        <f aca="true" t="shared" si="33" ref="K98:K103">ROUND(E98*H98*0.1,2)</f>
        <v>118430</v>
      </c>
      <c r="L98" s="52">
        <f aca="true" t="shared" si="34" ref="L98:L103">ROUND(E98*H98*0.1,2)</f>
        <v>118430</v>
      </c>
    </row>
    <row r="99" spans="2:166" s="33" customFormat="1" ht="19.5" customHeight="1">
      <c r="B99" s="99" t="s">
        <v>108</v>
      </c>
      <c r="C99" s="100"/>
      <c r="D99" s="100">
        <v>5</v>
      </c>
      <c r="E99" s="100"/>
      <c r="F99" s="54">
        <v>5</v>
      </c>
      <c r="G99" s="54"/>
      <c r="H99" s="54">
        <v>6000</v>
      </c>
      <c r="I99" s="54">
        <f t="shared" si="31"/>
        <v>30000</v>
      </c>
      <c r="J99" s="54">
        <f aca="true" t="shared" si="35" ref="J99:J104">ROUND(F99*H99*0.8,2)</f>
        <v>24000</v>
      </c>
      <c r="K99" s="54">
        <f aca="true" t="shared" si="36" ref="K99:K104">ROUND(F99*H99*0.1,2)</f>
        <v>3000</v>
      </c>
      <c r="L99" s="54">
        <f aca="true" t="shared" si="37" ref="L99:L104">ROUND(F99*H99*0.1,2)</f>
        <v>3000</v>
      </c>
      <c r="FG99" s="86"/>
      <c r="FH99" s="86"/>
      <c r="FI99" s="86"/>
      <c r="FJ99" s="86"/>
    </row>
    <row r="100" spans="2:166" s="33" customFormat="1" ht="19.5" customHeight="1">
      <c r="B100" s="99" t="s">
        <v>109</v>
      </c>
      <c r="C100" s="100"/>
      <c r="D100" s="100">
        <v>1</v>
      </c>
      <c r="E100" s="79"/>
      <c r="F100" s="54"/>
      <c r="G100" s="54">
        <v>1</v>
      </c>
      <c r="H100" s="54">
        <v>6000</v>
      </c>
      <c r="I100" s="54">
        <f t="shared" si="31"/>
        <v>6000</v>
      </c>
      <c r="J100" s="54">
        <f>ROUND(G100*H100*0.8,2)</f>
        <v>4800</v>
      </c>
      <c r="K100" s="54">
        <f>ROUND(G100*H100*0.1,2)</f>
        <v>600</v>
      </c>
      <c r="L100" s="54">
        <f>ROUND(G100*H100*0.1,2)</f>
        <v>600</v>
      </c>
      <c r="FG100" s="86"/>
      <c r="FH100" s="86"/>
      <c r="FI100" s="86"/>
      <c r="FJ100" s="86"/>
    </row>
    <row r="101" spans="2:12" s="8" customFormat="1" ht="19.5" customHeight="1">
      <c r="B101" s="97" t="s">
        <v>110</v>
      </c>
      <c r="C101" s="98">
        <v>73</v>
      </c>
      <c r="D101" s="52">
        <v>100</v>
      </c>
      <c r="E101" s="52">
        <v>100</v>
      </c>
      <c r="F101" s="52"/>
      <c r="G101" s="52"/>
      <c r="H101" s="52">
        <v>650</v>
      </c>
      <c r="I101" s="52">
        <f t="shared" si="31"/>
        <v>65000</v>
      </c>
      <c r="J101" s="52">
        <f t="shared" si="32"/>
        <v>52000</v>
      </c>
      <c r="K101" s="52">
        <f t="shared" si="33"/>
        <v>6500</v>
      </c>
      <c r="L101" s="52">
        <f t="shared" si="34"/>
        <v>6500</v>
      </c>
    </row>
    <row r="102" spans="2:166" s="33" customFormat="1" ht="19.5" customHeight="1">
      <c r="B102" s="99" t="s">
        <v>111</v>
      </c>
      <c r="C102" s="100"/>
      <c r="D102" s="54">
        <v>1</v>
      </c>
      <c r="E102" s="54"/>
      <c r="F102" s="54">
        <v>1</v>
      </c>
      <c r="G102" s="54"/>
      <c r="H102" s="54">
        <v>6000</v>
      </c>
      <c r="I102" s="54">
        <f t="shared" si="31"/>
        <v>6000</v>
      </c>
      <c r="J102" s="54">
        <f t="shared" si="35"/>
        <v>4800</v>
      </c>
      <c r="K102" s="54">
        <f t="shared" si="36"/>
        <v>600</v>
      </c>
      <c r="L102" s="54">
        <f t="shared" si="37"/>
        <v>600</v>
      </c>
      <c r="FG102" s="86"/>
      <c r="FH102" s="86"/>
      <c r="FI102" s="86"/>
      <c r="FJ102" s="86"/>
    </row>
    <row r="103" spans="2:12" s="8" customFormat="1" ht="19.5" customHeight="1">
      <c r="B103" s="97" t="s">
        <v>112</v>
      </c>
      <c r="C103" s="98">
        <v>245</v>
      </c>
      <c r="D103" s="98">
        <v>242</v>
      </c>
      <c r="E103" s="98">
        <v>242</v>
      </c>
      <c r="F103" s="54"/>
      <c r="G103" s="52"/>
      <c r="H103" s="52">
        <v>650</v>
      </c>
      <c r="I103" s="52">
        <f t="shared" si="31"/>
        <v>157300</v>
      </c>
      <c r="J103" s="52">
        <f t="shared" si="32"/>
        <v>125840</v>
      </c>
      <c r="K103" s="52">
        <f t="shared" si="33"/>
        <v>15730</v>
      </c>
      <c r="L103" s="52">
        <f t="shared" si="34"/>
        <v>15730</v>
      </c>
    </row>
    <row r="104" spans="2:166" s="33" customFormat="1" ht="19.5" customHeight="1">
      <c r="B104" s="99" t="s">
        <v>113</v>
      </c>
      <c r="C104" s="100"/>
      <c r="D104" s="54">
        <v>3</v>
      </c>
      <c r="E104" s="79"/>
      <c r="F104" s="54">
        <v>3</v>
      </c>
      <c r="G104" s="54"/>
      <c r="H104" s="54">
        <v>6000</v>
      </c>
      <c r="I104" s="54">
        <f t="shared" si="31"/>
        <v>18000</v>
      </c>
      <c r="J104" s="54">
        <f t="shared" si="35"/>
        <v>14400</v>
      </c>
      <c r="K104" s="54">
        <f t="shared" si="36"/>
        <v>1800</v>
      </c>
      <c r="L104" s="54">
        <f t="shared" si="37"/>
        <v>1800</v>
      </c>
      <c r="FG104" s="86"/>
      <c r="FH104" s="86"/>
      <c r="FI104" s="86"/>
      <c r="FJ104" s="86"/>
    </row>
    <row r="105" spans="2:12" s="8" customFormat="1" ht="19.5" customHeight="1">
      <c r="B105" s="97" t="s">
        <v>114</v>
      </c>
      <c r="C105" s="98">
        <v>77</v>
      </c>
      <c r="D105" s="98">
        <v>100</v>
      </c>
      <c r="E105" s="98">
        <v>100</v>
      </c>
      <c r="F105" s="52"/>
      <c r="G105" s="52"/>
      <c r="H105" s="52">
        <v>650</v>
      </c>
      <c r="I105" s="52">
        <f t="shared" si="31"/>
        <v>65000</v>
      </c>
      <c r="J105" s="52">
        <f aca="true" t="shared" si="38" ref="J105:J108">ROUND(E105*H105*0.8,2)</f>
        <v>52000</v>
      </c>
      <c r="K105" s="52">
        <f aca="true" t="shared" si="39" ref="K105:K108">ROUND(E105*H105*0.1,2)</f>
        <v>6500</v>
      </c>
      <c r="L105" s="52">
        <f aca="true" t="shared" si="40" ref="L105:L108">ROUND(E105*H105*0.1,2)</f>
        <v>6500</v>
      </c>
    </row>
    <row r="106" spans="2:166" s="33" customFormat="1" ht="19.5" customHeight="1">
      <c r="B106" s="99" t="s">
        <v>115</v>
      </c>
      <c r="C106" s="100"/>
      <c r="D106" s="100">
        <v>1</v>
      </c>
      <c r="E106" s="100"/>
      <c r="F106" s="54">
        <v>1</v>
      </c>
      <c r="G106" s="54"/>
      <c r="H106" s="54">
        <v>6000</v>
      </c>
      <c r="I106" s="54">
        <f t="shared" si="31"/>
        <v>6000</v>
      </c>
      <c r="J106" s="54">
        <f>ROUND(F106*H106*0.8,2)</f>
        <v>4800</v>
      </c>
      <c r="K106" s="54">
        <f>ROUND(F106*H106*0.1,2)</f>
        <v>600</v>
      </c>
      <c r="L106" s="54">
        <f>ROUND(F106*H106*0.1,2)</f>
        <v>600</v>
      </c>
      <c r="FG106" s="86"/>
      <c r="FH106" s="86"/>
      <c r="FI106" s="86"/>
      <c r="FJ106" s="86"/>
    </row>
    <row r="107" spans="2:12" s="8" customFormat="1" ht="19.5" customHeight="1">
      <c r="B107" s="97" t="s">
        <v>116</v>
      </c>
      <c r="C107" s="98">
        <v>39</v>
      </c>
      <c r="D107" s="52">
        <v>100</v>
      </c>
      <c r="E107" s="52">
        <v>100</v>
      </c>
      <c r="F107" s="52"/>
      <c r="G107" s="52"/>
      <c r="H107" s="52">
        <v>650</v>
      </c>
      <c r="I107" s="52">
        <f t="shared" si="31"/>
        <v>65000</v>
      </c>
      <c r="J107" s="52">
        <f t="shared" si="38"/>
        <v>52000</v>
      </c>
      <c r="K107" s="52">
        <f t="shared" si="39"/>
        <v>6500</v>
      </c>
      <c r="L107" s="52">
        <f t="shared" si="40"/>
        <v>6500</v>
      </c>
    </row>
    <row r="108" spans="2:12" s="8" customFormat="1" ht="19.5" customHeight="1">
      <c r="B108" s="97" t="s">
        <v>117</v>
      </c>
      <c r="C108" s="98">
        <v>86</v>
      </c>
      <c r="D108" s="52">
        <v>100</v>
      </c>
      <c r="E108" s="52">
        <v>100</v>
      </c>
      <c r="F108" s="52"/>
      <c r="G108" s="52"/>
      <c r="H108" s="52">
        <v>650</v>
      </c>
      <c r="I108" s="52">
        <f t="shared" si="31"/>
        <v>65000</v>
      </c>
      <c r="J108" s="52">
        <f t="shared" si="38"/>
        <v>52000</v>
      </c>
      <c r="K108" s="52">
        <f t="shared" si="39"/>
        <v>6500</v>
      </c>
      <c r="L108" s="52">
        <f t="shared" si="40"/>
        <v>6500</v>
      </c>
    </row>
    <row r="109" spans="2:166" s="33" customFormat="1" ht="19.5" customHeight="1">
      <c r="B109" s="99" t="s">
        <v>118</v>
      </c>
      <c r="C109" s="100"/>
      <c r="D109" s="54">
        <v>1</v>
      </c>
      <c r="E109" s="54"/>
      <c r="F109" s="54">
        <v>1</v>
      </c>
      <c r="G109" s="54"/>
      <c r="H109" s="54">
        <v>6000</v>
      </c>
      <c r="I109" s="52">
        <f t="shared" si="31"/>
        <v>6000</v>
      </c>
      <c r="J109" s="54">
        <f>ROUND(F109*H109*0.8,2)</f>
        <v>4800</v>
      </c>
      <c r="K109" s="54">
        <f>ROUND(F109*H109*0.1,2)</f>
        <v>600</v>
      </c>
      <c r="L109" s="54">
        <f>ROUND(F109*H109*0.1,2)</f>
        <v>600</v>
      </c>
      <c r="FG109" s="86"/>
      <c r="FH109" s="86"/>
      <c r="FI109" s="86"/>
      <c r="FJ109" s="86"/>
    </row>
    <row r="110" spans="2:12" s="8" customFormat="1" ht="19.5" customHeight="1">
      <c r="B110" s="97" t="s">
        <v>119</v>
      </c>
      <c r="C110" s="98">
        <v>60</v>
      </c>
      <c r="D110" s="52">
        <v>100</v>
      </c>
      <c r="E110" s="52">
        <v>100</v>
      </c>
      <c r="F110" s="52"/>
      <c r="G110" s="52"/>
      <c r="H110" s="52">
        <v>650</v>
      </c>
      <c r="I110" s="52">
        <f t="shared" si="31"/>
        <v>65000</v>
      </c>
      <c r="J110" s="52">
        <f aca="true" t="shared" si="41" ref="J110:J115">ROUND(E110*H110*0.8,2)</f>
        <v>52000</v>
      </c>
      <c r="K110" s="52">
        <f aca="true" t="shared" si="42" ref="K110:K115">ROUND(E110*H110*0.1,2)</f>
        <v>6500</v>
      </c>
      <c r="L110" s="52">
        <f aca="true" t="shared" si="43" ref="L110:L115">ROUND(E110*H110*0.1,2)</f>
        <v>6500</v>
      </c>
    </row>
    <row r="111" spans="2:12" s="8" customFormat="1" ht="19.5" customHeight="1">
      <c r="B111" s="97" t="s">
        <v>120</v>
      </c>
      <c r="C111" s="98">
        <v>142</v>
      </c>
      <c r="D111" s="52">
        <v>142</v>
      </c>
      <c r="E111" s="52">
        <v>142</v>
      </c>
      <c r="F111" s="52"/>
      <c r="G111" s="52"/>
      <c r="H111" s="52">
        <v>650</v>
      </c>
      <c r="I111" s="52">
        <f t="shared" si="31"/>
        <v>92300</v>
      </c>
      <c r="J111" s="52">
        <f t="shared" si="41"/>
        <v>73840</v>
      </c>
      <c r="K111" s="52">
        <f t="shared" si="42"/>
        <v>9230</v>
      </c>
      <c r="L111" s="52">
        <f t="shared" si="43"/>
        <v>9230</v>
      </c>
    </row>
    <row r="112" spans="2:12" s="8" customFormat="1" ht="19.5" customHeight="1">
      <c r="B112" s="97" t="s">
        <v>121</v>
      </c>
      <c r="C112" s="98">
        <v>22</v>
      </c>
      <c r="D112" s="52">
        <v>100</v>
      </c>
      <c r="E112" s="52">
        <v>100</v>
      </c>
      <c r="F112" s="52"/>
      <c r="G112" s="52"/>
      <c r="H112" s="52">
        <v>650</v>
      </c>
      <c r="I112" s="52">
        <f t="shared" si="31"/>
        <v>65000</v>
      </c>
      <c r="J112" s="52">
        <f t="shared" si="41"/>
        <v>52000</v>
      </c>
      <c r="K112" s="52">
        <f t="shared" si="42"/>
        <v>6500</v>
      </c>
      <c r="L112" s="52">
        <f t="shared" si="43"/>
        <v>6500</v>
      </c>
    </row>
    <row r="113" spans="2:12" s="8" customFormat="1" ht="19.5" customHeight="1">
      <c r="B113" s="97" t="s">
        <v>122</v>
      </c>
      <c r="C113" s="98">
        <v>33</v>
      </c>
      <c r="D113" s="52">
        <v>100</v>
      </c>
      <c r="E113" s="52">
        <v>100</v>
      </c>
      <c r="F113" s="52"/>
      <c r="G113" s="52"/>
      <c r="H113" s="52">
        <v>650</v>
      </c>
      <c r="I113" s="52">
        <f t="shared" si="31"/>
        <v>65000</v>
      </c>
      <c r="J113" s="52">
        <f t="shared" si="41"/>
        <v>52000</v>
      </c>
      <c r="K113" s="52">
        <f t="shared" si="42"/>
        <v>6500</v>
      </c>
      <c r="L113" s="52">
        <f t="shared" si="43"/>
        <v>6500</v>
      </c>
    </row>
    <row r="114" spans="2:12" s="8" customFormat="1" ht="19.5" customHeight="1">
      <c r="B114" s="97" t="s">
        <v>123</v>
      </c>
      <c r="C114" s="98">
        <v>112</v>
      </c>
      <c r="D114" s="98">
        <v>112</v>
      </c>
      <c r="E114" s="98">
        <v>112</v>
      </c>
      <c r="F114" s="52"/>
      <c r="G114" s="52"/>
      <c r="H114" s="52">
        <v>650</v>
      </c>
      <c r="I114" s="52">
        <f t="shared" si="31"/>
        <v>72800</v>
      </c>
      <c r="J114" s="52">
        <f t="shared" si="41"/>
        <v>58240</v>
      </c>
      <c r="K114" s="52">
        <f t="shared" si="42"/>
        <v>7280</v>
      </c>
      <c r="L114" s="52">
        <f t="shared" si="43"/>
        <v>7280</v>
      </c>
    </row>
    <row r="115" spans="2:12" s="8" customFormat="1" ht="19.5" customHeight="1">
      <c r="B115" s="97" t="s">
        <v>124</v>
      </c>
      <c r="C115" s="98">
        <v>67</v>
      </c>
      <c r="D115" s="52">
        <v>100</v>
      </c>
      <c r="E115" s="52">
        <v>100</v>
      </c>
      <c r="F115" s="52"/>
      <c r="G115" s="52"/>
      <c r="H115" s="52">
        <v>650</v>
      </c>
      <c r="I115" s="52">
        <f t="shared" si="31"/>
        <v>65000</v>
      </c>
      <c r="J115" s="52">
        <f t="shared" si="41"/>
        <v>52000</v>
      </c>
      <c r="K115" s="52">
        <f t="shared" si="42"/>
        <v>6500</v>
      </c>
      <c r="L115" s="52">
        <f t="shared" si="43"/>
        <v>6500</v>
      </c>
    </row>
    <row r="116" spans="2:166" s="33" customFormat="1" ht="19.5" customHeight="1">
      <c r="B116" s="99" t="s">
        <v>125</v>
      </c>
      <c r="C116" s="100"/>
      <c r="D116" s="54">
        <v>1</v>
      </c>
      <c r="E116" s="54"/>
      <c r="F116" s="54">
        <v>1</v>
      </c>
      <c r="G116" s="54"/>
      <c r="H116" s="54">
        <v>6000</v>
      </c>
      <c r="I116" s="54">
        <f t="shared" si="31"/>
        <v>6000</v>
      </c>
      <c r="J116" s="54">
        <f>ROUND(D116*H116*0.8,2)</f>
        <v>4800</v>
      </c>
      <c r="K116" s="54">
        <f>ROUND(D116*H116*0.1,2)</f>
        <v>600</v>
      </c>
      <c r="L116" s="54">
        <f>ROUND(D116*H116*0.1,2)</f>
        <v>600</v>
      </c>
      <c r="FG116" s="86"/>
      <c r="FH116" s="86"/>
      <c r="FI116" s="86"/>
      <c r="FJ116" s="86"/>
    </row>
    <row r="117" spans="2:12" s="8" customFormat="1" ht="19.5" customHeight="1">
      <c r="B117" s="97" t="s">
        <v>126</v>
      </c>
      <c r="C117" s="98">
        <v>33</v>
      </c>
      <c r="D117" s="52">
        <v>100</v>
      </c>
      <c r="E117" s="52">
        <v>100</v>
      </c>
      <c r="F117" s="52"/>
      <c r="G117" s="52"/>
      <c r="H117" s="52">
        <v>650</v>
      </c>
      <c r="I117" s="52">
        <f t="shared" si="31"/>
        <v>65000</v>
      </c>
      <c r="J117" s="52">
        <f>ROUND(E117*H117*0.8,2)</f>
        <v>52000</v>
      </c>
      <c r="K117" s="52">
        <f>ROUND(E117*H117*0.1,2)</f>
        <v>6500</v>
      </c>
      <c r="L117" s="52">
        <f>ROUND(E117*H117*0.1,2)</f>
        <v>6500</v>
      </c>
    </row>
    <row r="118" spans="2:12" s="8" customFormat="1" ht="19.5" customHeight="1">
      <c r="B118" s="97" t="s">
        <v>127</v>
      </c>
      <c r="C118" s="98">
        <v>6</v>
      </c>
      <c r="D118" s="52">
        <v>100</v>
      </c>
      <c r="E118" s="52">
        <v>100</v>
      </c>
      <c r="F118" s="52"/>
      <c r="G118" s="52"/>
      <c r="H118" s="52">
        <v>650</v>
      </c>
      <c r="I118" s="52">
        <f t="shared" si="31"/>
        <v>65000</v>
      </c>
      <c r="J118" s="52">
        <f>ROUND(E118*H118*0.8,2)</f>
        <v>52000</v>
      </c>
      <c r="K118" s="52">
        <f>ROUND(E118*H118*0.1,2)</f>
        <v>6500</v>
      </c>
      <c r="L118" s="52">
        <f>ROUND(E118*H118*0.1,2)</f>
        <v>6500</v>
      </c>
    </row>
    <row r="119" spans="2:12" s="8" customFormat="1" ht="19.5" customHeight="1">
      <c r="B119" s="97" t="s">
        <v>128</v>
      </c>
      <c r="C119" s="98">
        <v>35</v>
      </c>
      <c r="D119" s="52">
        <v>100</v>
      </c>
      <c r="E119" s="52">
        <v>100</v>
      </c>
      <c r="F119" s="52"/>
      <c r="G119" s="52"/>
      <c r="H119" s="52">
        <v>650</v>
      </c>
      <c r="I119" s="52">
        <f>SUM(J119:L119)</f>
        <v>65000</v>
      </c>
      <c r="J119" s="52">
        <f>ROUND(E119*H119*0.8,2)</f>
        <v>52000</v>
      </c>
      <c r="K119" s="52">
        <f>ROUND(E119*H119*0.1,2)</f>
        <v>6500</v>
      </c>
      <c r="L119" s="52">
        <f>ROUND(E119*H119*0.1,2)</f>
        <v>6500</v>
      </c>
    </row>
    <row r="120" spans="2:12" s="8" customFormat="1" ht="19.5" customHeight="1">
      <c r="B120" s="97" t="s">
        <v>129</v>
      </c>
      <c r="C120" s="98">
        <v>233</v>
      </c>
      <c r="D120" s="98">
        <v>233</v>
      </c>
      <c r="E120" s="98">
        <v>233</v>
      </c>
      <c r="F120" s="52"/>
      <c r="G120" s="52"/>
      <c r="H120" s="52">
        <v>650</v>
      </c>
      <c r="I120" s="52">
        <f>SUM(J120:L120)</f>
        <v>151450</v>
      </c>
      <c r="J120" s="52">
        <f>ROUND(E120*H120*0.8,2)</f>
        <v>121160</v>
      </c>
      <c r="K120" s="52">
        <f>ROUND(E120*H120*0.1,2)</f>
        <v>15145</v>
      </c>
      <c r="L120" s="52">
        <f>ROUND(E120*H120*0.1,2)</f>
        <v>15145</v>
      </c>
    </row>
    <row r="121" spans="2:12" s="32" customFormat="1" ht="19.5" customHeight="1">
      <c r="B121" s="67" t="s">
        <v>130</v>
      </c>
      <c r="C121" s="68">
        <f>SUM(C122:C128)</f>
        <v>395</v>
      </c>
      <c r="D121" s="68">
        <f>SUM(D122:D128)</f>
        <v>741</v>
      </c>
      <c r="E121" s="68">
        <f>SUM(E122:E128)</f>
        <v>735</v>
      </c>
      <c r="F121" s="68">
        <f>SUM(F122:F128)</f>
        <v>5</v>
      </c>
      <c r="G121" s="68">
        <f>SUM(G122:G128)</f>
        <v>1</v>
      </c>
      <c r="H121" s="68"/>
      <c r="I121" s="68">
        <f>SUM(I122:I128)</f>
        <v>513750</v>
      </c>
      <c r="J121" s="68">
        <f>SUM(J122:J128)</f>
        <v>411000</v>
      </c>
      <c r="K121" s="68">
        <f>SUM(K122:K128)</f>
        <v>51375</v>
      </c>
      <c r="L121" s="68">
        <f>SUM(L122:L128)</f>
        <v>51375</v>
      </c>
    </row>
    <row r="122" spans="2:12" s="8" customFormat="1" ht="19.5" customHeight="1">
      <c r="B122" s="101" t="s">
        <v>131</v>
      </c>
      <c r="C122" s="102">
        <v>340</v>
      </c>
      <c r="D122" s="102">
        <v>335</v>
      </c>
      <c r="E122" s="102">
        <v>335</v>
      </c>
      <c r="F122" s="52"/>
      <c r="G122" s="52"/>
      <c r="H122" s="52">
        <v>650</v>
      </c>
      <c r="I122" s="52">
        <f>SUM(J122:L122)</f>
        <v>217750</v>
      </c>
      <c r="J122" s="52">
        <f>ROUND(E122*H122*0.8,2)</f>
        <v>174200</v>
      </c>
      <c r="K122" s="52">
        <f>ROUND(E122*H122*0.1,2)</f>
        <v>21775</v>
      </c>
      <c r="L122" s="52">
        <f>ROUND(E122*H122*0.1,2)</f>
        <v>21775</v>
      </c>
    </row>
    <row r="123" spans="2:166" s="33" customFormat="1" ht="19.5" customHeight="1">
      <c r="B123" s="103" t="s">
        <v>132</v>
      </c>
      <c r="C123" s="104"/>
      <c r="D123" s="104">
        <v>5</v>
      </c>
      <c r="E123" s="79"/>
      <c r="F123" s="54">
        <v>4</v>
      </c>
      <c r="G123" s="54">
        <v>1</v>
      </c>
      <c r="H123" s="54">
        <v>6000</v>
      </c>
      <c r="I123" s="54">
        <f>SUM(J123:L123)</f>
        <v>30000</v>
      </c>
      <c r="J123" s="54">
        <f>ROUND(D123*H123*0.8,2)</f>
        <v>24000</v>
      </c>
      <c r="K123" s="54">
        <f>ROUND(D123*H123*0.1,2)</f>
        <v>3000</v>
      </c>
      <c r="L123" s="54">
        <f>ROUND(D123*H123*0.1,2)</f>
        <v>3000</v>
      </c>
      <c r="FG123" s="86"/>
      <c r="FH123" s="86"/>
      <c r="FI123" s="86"/>
      <c r="FJ123" s="86"/>
    </row>
    <row r="124" spans="2:12" s="8" customFormat="1" ht="19.5" customHeight="1">
      <c r="B124" s="101" t="s">
        <v>133</v>
      </c>
      <c r="C124" s="102">
        <v>26</v>
      </c>
      <c r="D124" s="52">
        <v>100</v>
      </c>
      <c r="E124" s="52">
        <v>100</v>
      </c>
      <c r="F124" s="52"/>
      <c r="G124" s="52"/>
      <c r="H124" s="52">
        <v>650</v>
      </c>
      <c r="I124" s="52">
        <f>SUM(J124:L124)</f>
        <v>65000</v>
      </c>
      <c r="J124" s="52">
        <f>ROUND(E124*H124*0.8,2)</f>
        <v>52000</v>
      </c>
      <c r="K124" s="52">
        <f>ROUND(E124*H124*0.1,2)</f>
        <v>6500</v>
      </c>
      <c r="L124" s="52">
        <f>ROUND(E124*H124*0.1,2)</f>
        <v>6500</v>
      </c>
    </row>
    <row r="125" spans="2:12" s="8" customFormat="1" ht="19.5" customHeight="1">
      <c r="B125" s="101" t="s">
        <v>134</v>
      </c>
      <c r="C125" s="102">
        <v>11</v>
      </c>
      <c r="D125" s="52">
        <v>100</v>
      </c>
      <c r="E125" s="52">
        <v>100</v>
      </c>
      <c r="F125" s="52"/>
      <c r="G125" s="52"/>
      <c r="H125" s="52">
        <v>650</v>
      </c>
      <c r="I125" s="52">
        <f>SUM(J125:L125)</f>
        <v>65000</v>
      </c>
      <c r="J125" s="52">
        <f>ROUND(E125*H125*0.8,2)</f>
        <v>52000</v>
      </c>
      <c r="K125" s="52">
        <f>ROUND(E125*H125*0.1,2)</f>
        <v>6500</v>
      </c>
      <c r="L125" s="52">
        <f>ROUND(E125*H125*0.1,2)</f>
        <v>6500</v>
      </c>
    </row>
    <row r="126" spans="2:12" s="8" customFormat="1" ht="19.5" customHeight="1">
      <c r="B126" s="103" t="s">
        <v>135</v>
      </c>
      <c r="C126" s="102"/>
      <c r="D126" s="52">
        <v>1</v>
      </c>
      <c r="E126" s="52"/>
      <c r="F126" s="52">
        <v>1</v>
      </c>
      <c r="G126" s="52"/>
      <c r="H126" s="52">
        <v>6000</v>
      </c>
      <c r="I126" s="54">
        <f>SUM(J126:L126)</f>
        <v>6000</v>
      </c>
      <c r="J126" s="54">
        <f>ROUND(F126*H126*0.8,2)</f>
        <v>4800</v>
      </c>
      <c r="K126" s="54">
        <f>ROUND(F126*H126*0.1,2)</f>
        <v>600</v>
      </c>
      <c r="L126" s="54">
        <f>ROUND(F126*H126*0.1,2)</f>
        <v>600</v>
      </c>
    </row>
    <row r="127" spans="2:12" s="8" customFormat="1" ht="19.5" customHeight="1">
      <c r="B127" s="101" t="s">
        <v>136</v>
      </c>
      <c r="C127" s="102">
        <v>13</v>
      </c>
      <c r="D127" s="52">
        <v>100</v>
      </c>
      <c r="E127" s="52">
        <v>100</v>
      </c>
      <c r="F127" s="52"/>
      <c r="G127" s="52"/>
      <c r="H127" s="52">
        <v>650</v>
      </c>
      <c r="I127" s="52">
        <f>SUM(J127:L127)</f>
        <v>65000</v>
      </c>
      <c r="J127" s="52">
        <f>ROUND(E127*H127*0.8,2)</f>
        <v>52000</v>
      </c>
      <c r="K127" s="52">
        <f>ROUND(E127*H127*0.1,2)</f>
        <v>6500</v>
      </c>
      <c r="L127" s="52">
        <f>ROUND(E127*H127*0.1,2)</f>
        <v>6500</v>
      </c>
    </row>
    <row r="128" spans="2:12" s="8" customFormat="1" ht="19.5" customHeight="1">
      <c r="B128" s="101" t="s">
        <v>137</v>
      </c>
      <c r="C128" s="102">
        <v>5</v>
      </c>
      <c r="D128" s="52">
        <v>100</v>
      </c>
      <c r="E128" s="52">
        <v>100</v>
      </c>
      <c r="F128" s="52"/>
      <c r="G128" s="52"/>
      <c r="H128" s="52">
        <v>650</v>
      </c>
      <c r="I128" s="52">
        <f>SUM(J128:L128)</f>
        <v>65000</v>
      </c>
      <c r="J128" s="52">
        <f>ROUND(E128*H128*0.8,2)</f>
        <v>52000</v>
      </c>
      <c r="K128" s="52">
        <f>ROUND(E128*H128*0.1,2)</f>
        <v>6500</v>
      </c>
      <c r="L128" s="52">
        <f>ROUND(E128*H128*0.1,2)</f>
        <v>6500</v>
      </c>
    </row>
    <row r="129" spans="2:12" s="32" customFormat="1" ht="19.5" customHeight="1">
      <c r="B129" s="67" t="s">
        <v>138</v>
      </c>
      <c r="C129" s="68">
        <f>SUM(C130:C137)</f>
        <v>1107</v>
      </c>
      <c r="D129" s="68">
        <f>SUM(D130:D137)</f>
        <v>1546</v>
      </c>
      <c r="E129" s="68">
        <f>SUM(E130:E137)</f>
        <v>1535</v>
      </c>
      <c r="F129" s="68">
        <f>SUM(F130:F137)</f>
        <v>9</v>
      </c>
      <c r="G129" s="68">
        <f>SUM(G130:G137)</f>
        <v>2</v>
      </c>
      <c r="H129" s="68"/>
      <c r="I129" s="68">
        <f>SUM(I130:I137)</f>
        <v>1063750</v>
      </c>
      <c r="J129" s="68">
        <f>SUM(J130:J137)</f>
        <v>851000</v>
      </c>
      <c r="K129" s="68">
        <f>SUM(K130:K137)</f>
        <v>106375</v>
      </c>
      <c r="L129" s="68">
        <f>SUM(L130:L137)</f>
        <v>106375</v>
      </c>
    </row>
    <row r="130" spans="2:12" s="8" customFormat="1" ht="19.5" customHeight="1">
      <c r="B130" s="105" t="s">
        <v>139</v>
      </c>
      <c r="C130" s="106">
        <v>1045</v>
      </c>
      <c r="D130" s="106">
        <v>1035</v>
      </c>
      <c r="E130" s="106">
        <v>1035</v>
      </c>
      <c r="F130" s="52"/>
      <c r="G130" s="52"/>
      <c r="H130" s="52">
        <v>650</v>
      </c>
      <c r="I130" s="52">
        <f>SUM(J130:L130)</f>
        <v>672750</v>
      </c>
      <c r="J130" s="52">
        <f aca="true" t="shared" si="44" ref="J130:J134">ROUND(E130*H130*0.8,2)</f>
        <v>538200</v>
      </c>
      <c r="K130" s="52">
        <f aca="true" t="shared" si="45" ref="K130:K134">ROUND(E130*H130*0.1,2)</f>
        <v>67275</v>
      </c>
      <c r="L130" s="52">
        <f aca="true" t="shared" si="46" ref="L130:L134">ROUND(E130*H130*0.1,2)</f>
        <v>67275</v>
      </c>
    </row>
    <row r="131" spans="2:166" s="33" customFormat="1" ht="19.5" customHeight="1">
      <c r="B131" s="107" t="s">
        <v>140</v>
      </c>
      <c r="C131" s="108"/>
      <c r="D131" s="108">
        <v>10</v>
      </c>
      <c r="E131" s="79"/>
      <c r="F131" s="54">
        <v>8</v>
      </c>
      <c r="G131" s="54">
        <v>2</v>
      </c>
      <c r="H131" s="54">
        <v>6000</v>
      </c>
      <c r="I131" s="54">
        <f>SUM(J131:L131)</f>
        <v>60000</v>
      </c>
      <c r="J131" s="54">
        <f>ROUND(D131*H131*0.8,2)</f>
        <v>48000</v>
      </c>
      <c r="K131" s="54">
        <f>ROUND(D131*H131*0.1,2)</f>
        <v>6000</v>
      </c>
      <c r="L131" s="54">
        <f>ROUND(D131*H131*0.1,2)</f>
        <v>6000</v>
      </c>
      <c r="FG131" s="86"/>
      <c r="FH131" s="86"/>
      <c r="FI131" s="86"/>
      <c r="FJ131" s="86"/>
    </row>
    <row r="132" spans="2:12" s="8" customFormat="1" ht="19.5" customHeight="1">
      <c r="B132" s="105" t="s">
        <v>141</v>
      </c>
      <c r="C132" s="106">
        <v>30</v>
      </c>
      <c r="D132" s="106">
        <v>100</v>
      </c>
      <c r="E132" s="106">
        <v>100</v>
      </c>
      <c r="F132" s="52"/>
      <c r="G132" s="52"/>
      <c r="H132" s="52">
        <v>650</v>
      </c>
      <c r="I132" s="52">
        <f>SUM(J132:L132)</f>
        <v>65000</v>
      </c>
      <c r="J132" s="52">
        <f t="shared" si="44"/>
        <v>52000</v>
      </c>
      <c r="K132" s="52">
        <f t="shared" si="45"/>
        <v>6500</v>
      </c>
      <c r="L132" s="52">
        <f t="shared" si="46"/>
        <v>6500</v>
      </c>
    </row>
    <row r="133" spans="2:12" s="8" customFormat="1" ht="19.5" customHeight="1">
      <c r="B133" s="109" t="s">
        <v>142</v>
      </c>
      <c r="C133" s="106"/>
      <c r="D133" s="106">
        <v>1</v>
      </c>
      <c r="E133" s="106"/>
      <c r="F133" s="52">
        <v>1</v>
      </c>
      <c r="G133" s="52"/>
      <c r="H133" s="52">
        <v>6000</v>
      </c>
      <c r="I133" s="54">
        <f>SUM(J133:L133)</f>
        <v>6000</v>
      </c>
      <c r="J133" s="54">
        <f>ROUND(F133*H133*0.8,2)</f>
        <v>4800</v>
      </c>
      <c r="K133" s="54">
        <f>ROUND(F133*H133*0.1,2)</f>
        <v>600</v>
      </c>
      <c r="L133" s="54">
        <f>ROUND(F133*H133*0.1,2)</f>
        <v>600</v>
      </c>
    </row>
    <row r="134" spans="2:12" s="8" customFormat="1" ht="19.5" customHeight="1">
      <c r="B134" s="105" t="s">
        <v>143</v>
      </c>
      <c r="C134" s="106">
        <v>13</v>
      </c>
      <c r="D134" s="52">
        <v>100</v>
      </c>
      <c r="E134" s="52">
        <v>100</v>
      </c>
      <c r="F134" s="52"/>
      <c r="G134" s="52"/>
      <c r="H134" s="52">
        <v>650</v>
      </c>
      <c r="I134" s="52">
        <f>SUM(J134:L134)</f>
        <v>65000</v>
      </c>
      <c r="J134" s="52">
        <f t="shared" si="44"/>
        <v>52000</v>
      </c>
      <c r="K134" s="52">
        <f t="shared" si="45"/>
        <v>6500</v>
      </c>
      <c r="L134" s="52">
        <f t="shared" si="46"/>
        <v>6500</v>
      </c>
    </row>
    <row r="135" spans="2:12" s="8" customFormat="1" ht="19.5" customHeight="1">
      <c r="B135" s="105" t="s">
        <v>144</v>
      </c>
      <c r="C135" s="106">
        <v>7</v>
      </c>
      <c r="D135" s="52">
        <v>100</v>
      </c>
      <c r="E135" s="52">
        <v>100</v>
      </c>
      <c r="F135" s="52"/>
      <c r="G135" s="52"/>
      <c r="H135" s="52">
        <v>650</v>
      </c>
      <c r="I135" s="52">
        <f>SUM(J135:L135)</f>
        <v>65000</v>
      </c>
      <c r="J135" s="52">
        <f aca="true" t="shared" si="47" ref="J135:J137">ROUND(E135*H135*0.8,2)</f>
        <v>52000</v>
      </c>
      <c r="K135" s="52">
        <f aca="true" t="shared" si="48" ref="K135:K137">ROUND(E135*H135*0.1,2)</f>
        <v>6500</v>
      </c>
      <c r="L135" s="52">
        <f aca="true" t="shared" si="49" ref="L135:L137">ROUND(E135*H135*0.1,2)</f>
        <v>6500</v>
      </c>
    </row>
    <row r="136" spans="2:12" s="8" customFormat="1" ht="19.5" customHeight="1">
      <c r="B136" s="105" t="s">
        <v>145</v>
      </c>
      <c r="C136" s="106">
        <v>5</v>
      </c>
      <c r="D136" s="52">
        <v>100</v>
      </c>
      <c r="E136" s="52">
        <v>100</v>
      </c>
      <c r="F136" s="52"/>
      <c r="G136" s="52"/>
      <c r="H136" s="52">
        <v>650</v>
      </c>
      <c r="I136" s="52">
        <f>SUM(J136:L136)</f>
        <v>65000</v>
      </c>
      <c r="J136" s="52">
        <f t="shared" si="47"/>
        <v>52000</v>
      </c>
      <c r="K136" s="52">
        <f t="shared" si="48"/>
        <v>6500</v>
      </c>
      <c r="L136" s="52">
        <f t="shared" si="49"/>
        <v>6500</v>
      </c>
    </row>
    <row r="137" spans="2:12" s="8" customFormat="1" ht="19.5" customHeight="1">
      <c r="B137" s="105" t="s">
        <v>146</v>
      </c>
      <c r="C137" s="106">
        <v>7</v>
      </c>
      <c r="D137" s="52">
        <v>100</v>
      </c>
      <c r="E137" s="52">
        <v>100</v>
      </c>
      <c r="F137" s="52"/>
      <c r="G137" s="52"/>
      <c r="H137" s="52">
        <v>650</v>
      </c>
      <c r="I137" s="52">
        <f>SUM(J137:L137)</f>
        <v>65000</v>
      </c>
      <c r="J137" s="52">
        <f t="shared" si="47"/>
        <v>52000</v>
      </c>
      <c r="K137" s="52">
        <f t="shared" si="48"/>
        <v>6500</v>
      </c>
      <c r="L137" s="52">
        <f t="shared" si="49"/>
        <v>6500</v>
      </c>
    </row>
    <row r="138" spans="2:12" s="32" customFormat="1" ht="19.5" customHeight="1">
      <c r="B138" s="67" t="s">
        <v>147</v>
      </c>
      <c r="C138" s="68">
        <f>SUM(C139:C144)</f>
        <v>1546</v>
      </c>
      <c r="D138" s="68">
        <f>SUM(D139:D144)</f>
        <v>1713</v>
      </c>
      <c r="E138" s="68">
        <f>SUM(E139:E144)</f>
        <v>1704</v>
      </c>
      <c r="F138" s="68">
        <f>SUM(F139:F144)</f>
        <v>7</v>
      </c>
      <c r="G138" s="68">
        <f>SUM(G139:G144)</f>
        <v>2</v>
      </c>
      <c r="H138" s="68"/>
      <c r="I138" s="68">
        <f>SUM(I139:I144)</f>
        <v>1161600</v>
      </c>
      <c r="J138" s="68">
        <f>SUM(J139:J144)</f>
        <v>929280</v>
      </c>
      <c r="K138" s="68">
        <f>SUM(K139:K144)</f>
        <v>116160</v>
      </c>
      <c r="L138" s="68">
        <f>SUM(L139:L144)</f>
        <v>116160</v>
      </c>
    </row>
    <row r="139" spans="2:12" s="8" customFormat="1" ht="19.5" customHeight="1">
      <c r="B139" s="110" t="s">
        <v>148</v>
      </c>
      <c r="C139" s="111">
        <v>1412</v>
      </c>
      <c r="D139" s="111">
        <v>1404</v>
      </c>
      <c r="E139" s="111">
        <v>1404</v>
      </c>
      <c r="F139" s="52"/>
      <c r="G139" s="52"/>
      <c r="H139" s="52">
        <v>650</v>
      </c>
      <c r="I139" s="52">
        <f>SUM(J139:L139)</f>
        <v>912600</v>
      </c>
      <c r="J139" s="52">
        <f>ROUND(E139*H139*0.8,2)</f>
        <v>730080</v>
      </c>
      <c r="K139" s="52">
        <f>ROUND(E139*H139*0.1,2)</f>
        <v>91260</v>
      </c>
      <c r="L139" s="52">
        <f>ROUND(E139*H139*0.1,2)</f>
        <v>91260</v>
      </c>
    </row>
    <row r="140" spans="2:166" s="33" customFormat="1" ht="19.5" customHeight="1">
      <c r="B140" s="112" t="s">
        <v>149</v>
      </c>
      <c r="C140" s="113"/>
      <c r="D140" s="113">
        <v>8</v>
      </c>
      <c r="E140" s="79"/>
      <c r="F140" s="54">
        <v>6</v>
      </c>
      <c r="G140" s="54">
        <v>2</v>
      </c>
      <c r="H140" s="54">
        <v>6000</v>
      </c>
      <c r="I140" s="54">
        <f>SUM(J140:L140)</f>
        <v>48000</v>
      </c>
      <c r="J140" s="54">
        <f>ROUND(D140*H140*0.8,2)</f>
        <v>38400</v>
      </c>
      <c r="K140" s="54">
        <f>ROUND(D140*H140*0.1,2)</f>
        <v>4800</v>
      </c>
      <c r="L140" s="54">
        <f>ROUND(D140*H140*0.1,2)</f>
        <v>4800</v>
      </c>
      <c r="FG140" s="86"/>
      <c r="FH140" s="86"/>
      <c r="FI140" s="86"/>
      <c r="FJ140" s="86"/>
    </row>
    <row r="141" spans="2:12" s="8" customFormat="1" ht="19.5" customHeight="1">
      <c r="B141" s="110" t="s">
        <v>150</v>
      </c>
      <c r="C141" s="111">
        <v>40</v>
      </c>
      <c r="D141" s="52">
        <v>100</v>
      </c>
      <c r="E141" s="52">
        <v>100</v>
      </c>
      <c r="F141" s="52"/>
      <c r="G141" s="52"/>
      <c r="H141" s="52">
        <v>650</v>
      </c>
      <c r="I141" s="52">
        <f>SUM(J141:L141)</f>
        <v>65000</v>
      </c>
      <c r="J141" s="52">
        <f>ROUND(E141*H141*0.8,2)</f>
        <v>52000</v>
      </c>
      <c r="K141" s="52">
        <f>ROUND(E141*H141*0.1,2)</f>
        <v>6500</v>
      </c>
      <c r="L141" s="52">
        <f>ROUND(E141*H141*0.1,2)</f>
        <v>6500</v>
      </c>
    </row>
    <row r="142" spans="2:193" s="33" customFormat="1" ht="19.5" customHeight="1">
      <c r="B142" s="112" t="s">
        <v>151</v>
      </c>
      <c r="C142" s="113"/>
      <c r="D142" s="54">
        <v>1</v>
      </c>
      <c r="E142" s="54"/>
      <c r="F142" s="54">
        <v>1</v>
      </c>
      <c r="G142" s="54"/>
      <c r="H142" s="54">
        <v>6000</v>
      </c>
      <c r="I142" s="52">
        <f>SUM(J142:L142)</f>
        <v>6000</v>
      </c>
      <c r="J142" s="54">
        <f>ROUND(F142*H142*0.8,2)</f>
        <v>4800</v>
      </c>
      <c r="K142" s="54">
        <f>ROUND(F142*H142*0.1,2)</f>
        <v>600</v>
      </c>
      <c r="L142" s="54">
        <f>ROUND(F142*H142*0.1,2)</f>
        <v>600</v>
      </c>
      <c r="FG142" s="86"/>
      <c r="FH142" s="86"/>
      <c r="FI142" s="86"/>
      <c r="FJ142" s="86"/>
      <c r="FK142" s="86"/>
      <c r="FL142" s="86"/>
      <c r="FM142" s="86"/>
      <c r="FN142" s="86"/>
      <c r="FO142" s="86"/>
      <c r="FP142" s="86"/>
      <c r="FQ142" s="86"/>
      <c r="FR142" s="86"/>
      <c r="FS142" s="86"/>
      <c r="FT142" s="86"/>
      <c r="FU142" s="86"/>
      <c r="FV142" s="86"/>
      <c r="FW142" s="86"/>
      <c r="FX142" s="86"/>
      <c r="FY142" s="86"/>
      <c r="FZ142" s="86"/>
      <c r="GA142" s="86"/>
      <c r="GB142" s="86"/>
      <c r="GC142" s="86"/>
      <c r="GD142" s="86"/>
      <c r="GE142" s="86"/>
      <c r="GF142" s="86"/>
      <c r="GG142" s="86"/>
      <c r="GH142" s="86"/>
      <c r="GI142" s="86"/>
      <c r="GJ142" s="86"/>
      <c r="GK142" s="86"/>
    </row>
    <row r="143" spans="2:12" s="8" customFormat="1" ht="19.5" customHeight="1">
      <c r="B143" s="110" t="s">
        <v>152</v>
      </c>
      <c r="C143" s="111">
        <v>49</v>
      </c>
      <c r="D143" s="52">
        <v>100</v>
      </c>
      <c r="E143" s="52">
        <v>100</v>
      </c>
      <c r="F143" s="52"/>
      <c r="G143" s="52"/>
      <c r="H143" s="52">
        <v>650</v>
      </c>
      <c r="I143" s="52">
        <f>SUM(J143:L143)</f>
        <v>65000</v>
      </c>
      <c r="J143" s="52">
        <f>ROUND(E143*H143*0.8,2)</f>
        <v>52000</v>
      </c>
      <c r="K143" s="52">
        <f>ROUND(E143*H143*0.1,2)</f>
        <v>6500</v>
      </c>
      <c r="L143" s="52">
        <f>ROUND(E143*H143*0.1,2)</f>
        <v>6500</v>
      </c>
    </row>
    <row r="144" spans="2:12" s="8" customFormat="1" ht="19.5" customHeight="1">
      <c r="B144" s="110" t="s">
        <v>153</v>
      </c>
      <c r="C144" s="111">
        <v>45</v>
      </c>
      <c r="D144" s="52">
        <v>100</v>
      </c>
      <c r="E144" s="52">
        <v>100</v>
      </c>
      <c r="F144" s="52"/>
      <c r="G144" s="52"/>
      <c r="H144" s="52">
        <v>650</v>
      </c>
      <c r="I144" s="52">
        <f>SUM(J144:L144)</f>
        <v>65000</v>
      </c>
      <c r="J144" s="52">
        <f>ROUND(E144*H144*0.8,2)</f>
        <v>52000</v>
      </c>
      <c r="K144" s="52">
        <f>ROUND(E144*H144*0.1,2)</f>
        <v>6500</v>
      </c>
      <c r="L144" s="52">
        <f>ROUND(E144*H144*0.1,2)</f>
        <v>6500</v>
      </c>
    </row>
    <row r="145" spans="2:12" s="32" customFormat="1" ht="19.5" customHeight="1">
      <c r="B145" s="67" t="s">
        <v>154</v>
      </c>
      <c r="C145" s="68">
        <f>SUM(C146:C149)</f>
        <v>758</v>
      </c>
      <c r="D145" s="68">
        <f>SUM(D146:D149)</f>
        <v>924</v>
      </c>
      <c r="E145" s="68">
        <f>SUM(E146:E149)</f>
        <v>917</v>
      </c>
      <c r="F145" s="68">
        <f>SUM(F146:F149)</f>
        <v>4</v>
      </c>
      <c r="G145" s="68">
        <f>SUM(G146:G149)</f>
        <v>3</v>
      </c>
      <c r="H145" s="68"/>
      <c r="I145" s="68">
        <f>SUM(I146:I149)</f>
        <v>638050</v>
      </c>
      <c r="J145" s="68">
        <f>SUM(J146:J149)</f>
        <v>510440</v>
      </c>
      <c r="K145" s="68">
        <f>SUM(K146:K149)</f>
        <v>63805</v>
      </c>
      <c r="L145" s="68">
        <f>SUM(L146:L149)</f>
        <v>63805</v>
      </c>
    </row>
    <row r="146" spans="2:12" s="8" customFormat="1" ht="19.5" customHeight="1">
      <c r="B146" s="114" t="s">
        <v>155</v>
      </c>
      <c r="C146" s="115">
        <v>724</v>
      </c>
      <c r="D146" s="115">
        <v>717</v>
      </c>
      <c r="E146" s="115">
        <v>717</v>
      </c>
      <c r="F146" s="52"/>
      <c r="G146" s="52"/>
      <c r="H146" s="52">
        <v>650</v>
      </c>
      <c r="I146" s="52">
        <f>SUM(J146:L146)</f>
        <v>466050</v>
      </c>
      <c r="J146" s="52">
        <f aca="true" t="shared" si="50" ref="J146:J149">ROUND(E146*H146*0.8,2)</f>
        <v>372840</v>
      </c>
      <c r="K146" s="52">
        <f aca="true" t="shared" si="51" ref="K146:K149">ROUND(E146*H146*0.1,2)</f>
        <v>46605</v>
      </c>
      <c r="L146" s="52">
        <f aca="true" t="shared" si="52" ref="L146:L149">ROUND(E146*H146*0.1,2)</f>
        <v>46605</v>
      </c>
    </row>
    <row r="147" spans="2:166" s="33" customFormat="1" ht="19.5" customHeight="1">
      <c r="B147" s="116" t="s">
        <v>156</v>
      </c>
      <c r="C147" s="117"/>
      <c r="D147" s="117">
        <v>7</v>
      </c>
      <c r="E147" s="79"/>
      <c r="F147" s="54">
        <v>4</v>
      </c>
      <c r="G147" s="54">
        <v>3</v>
      </c>
      <c r="H147" s="54">
        <v>6000</v>
      </c>
      <c r="I147" s="54">
        <f>SUM(J147:L147)</f>
        <v>42000</v>
      </c>
      <c r="J147" s="54">
        <f>ROUND(D147*H147*0.8,2)</f>
        <v>33600</v>
      </c>
      <c r="K147" s="54">
        <f>ROUND(D147*H147*0.1,2)</f>
        <v>4200</v>
      </c>
      <c r="L147" s="54">
        <f>ROUND(D147*H147*0.1,2)</f>
        <v>4200</v>
      </c>
      <c r="FG147" s="86"/>
      <c r="FH147" s="86"/>
      <c r="FI147" s="86"/>
      <c r="FJ147" s="86"/>
    </row>
    <row r="148" spans="2:12" s="8" customFormat="1" ht="19.5" customHeight="1">
      <c r="B148" s="114" t="s">
        <v>157</v>
      </c>
      <c r="C148" s="115">
        <v>12</v>
      </c>
      <c r="D148" s="52">
        <v>100</v>
      </c>
      <c r="E148" s="52">
        <v>100</v>
      </c>
      <c r="F148" s="52"/>
      <c r="G148" s="52"/>
      <c r="H148" s="52">
        <v>650</v>
      </c>
      <c r="I148" s="57">
        <f>SUM(J148:L148)</f>
        <v>65000</v>
      </c>
      <c r="J148" s="52">
        <f t="shared" si="50"/>
        <v>52000</v>
      </c>
      <c r="K148" s="52">
        <f t="shared" si="51"/>
        <v>6500</v>
      </c>
      <c r="L148" s="52">
        <f t="shared" si="52"/>
        <v>6500</v>
      </c>
    </row>
    <row r="149" spans="2:12" s="8" customFormat="1" ht="19.5" customHeight="1">
      <c r="B149" s="114" t="s">
        <v>158</v>
      </c>
      <c r="C149" s="115">
        <v>22</v>
      </c>
      <c r="D149" s="52">
        <v>100</v>
      </c>
      <c r="E149" s="52">
        <v>100</v>
      </c>
      <c r="F149" s="52"/>
      <c r="G149" s="52"/>
      <c r="H149" s="52">
        <v>650</v>
      </c>
      <c r="I149" s="57">
        <f>SUM(J149:L149)</f>
        <v>65000</v>
      </c>
      <c r="J149" s="52">
        <f t="shared" si="50"/>
        <v>52000</v>
      </c>
      <c r="K149" s="52">
        <f t="shared" si="51"/>
        <v>6500</v>
      </c>
      <c r="L149" s="52">
        <f t="shared" si="52"/>
        <v>6500</v>
      </c>
    </row>
    <row r="150" spans="2:12" s="32" customFormat="1" ht="19.5" customHeight="1">
      <c r="B150" s="67" t="s">
        <v>159</v>
      </c>
      <c r="C150" s="68">
        <f>SUM(C151:C152)</f>
        <v>579</v>
      </c>
      <c r="D150" s="68">
        <f>SUM(D151:D152)</f>
        <v>579</v>
      </c>
      <c r="E150" s="68">
        <f>SUM(E151:E152)</f>
        <v>574</v>
      </c>
      <c r="F150" s="68">
        <f>SUM(F151:F152)</f>
        <v>5</v>
      </c>
      <c r="G150" s="68">
        <f>SUM(G151:G152)</f>
        <v>0</v>
      </c>
      <c r="H150" s="68"/>
      <c r="I150" s="68">
        <f>SUM(I151:I152)</f>
        <v>403100</v>
      </c>
      <c r="J150" s="68">
        <f>SUM(J151:J152)</f>
        <v>322480</v>
      </c>
      <c r="K150" s="68">
        <f>SUM(K151:K152)</f>
        <v>40310</v>
      </c>
      <c r="L150" s="68">
        <f>SUM(L151:L152)</f>
        <v>40310</v>
      </c>
    </row>
    <row r="151" spans="2:12" s="8" customFormat="1" ht="19.5" customHeight="1">
      <c r="B151" s="118" t="s">
        <v>160</v>
      </c>
      <c r="C151" s="119">
        <v>579</v>
      </c>
      <c r="D151" s="119">
        <v>574</v>
      </c>
      <c r="E151" s="119">
        <v>574</v>
      </c>
      <c r="F151" s="52"/>
      <c r="G151" s="52"/>
      <c r="H151" s="52">
        <v>650</v>
      </c>
      <c r="I151" s="52">
        <f>SUM(J151:L151)</f>
        <v>373100</v>
      </c>
      <c r="J151" s="52">
        <f>ROUND(E151*H151*0.8,2)</f>
        <v>298480</v>
      </c>
      <c r="K151" s="52">
        <f>ROUND(E151*H151*0.1,2)</f>
        <v>37310</v>
      </c>
      <c r="L151" s="52">
        <f>ROUND(E151*H151*0.1,2)</f>
        <v>37310</v>
      </c>
    </row>
    <row r="152" spans="2:166" s="33" customFormat="1" ht="19.5" customHeight="1">
      <c r="B152" s="120" t="s">
        <v>161</v>
      </c>
      <c r="C152" s="121"/>
      <c r="D152" s="121">
        <v>5</v>
      </c>
      <c r="E152" s="79"/>
      <c r="F152" s="54">
        <v>5</v>
      </c>
      <c r="G152" s="54"/>
      <c r="H152" s="54">
        <v>6000</v>
      </c>
      <c r="I152" s="54">
        <f>SUM(J152:L152)</f>
        <v>30000</v>
      </c>
      <c r="J152" s="54">
        <f>ROUND(F152*H152*0.8,2)</f>
        <v>24000</v>
      </c>
      <c r="K152" s="54">
        <f>ROUND(F152*H152*0.1,2)</f>
        <v>3000</v>
      </c>
      <c r="L152" s="54">
        <f>ROUND(F152*H152*0.1,2)</f>
        <v>3000</v>
      </c>
      <c r="FG152" s="86"/>
      <c r="FH152" s="86"/>
      <c r="FI152" s="86"/>
      <c r="FJ152" s="86"/>
    </row>
    <row r="153" spans="2:12" s="32" customFormat="1" ht="19.5" customHeight="1">
      <c r="B153" s="67" t="s">
        <v>162</v>
      </c>
      <c r="C153" s="68">
        <f>SUM(C154:C165)</f>
        <v>1194</v>
      </c>
      <c r="D153" s="68">
        <f>SUM(D154:D165)</f>
        <v>1917</v>
      </c>
      <c r="E153" s="68">
        <f>SUM(E154:E165)</f>
        <v>1910</v>
      </c>
      <c r="F153" s="68">
        <f>SUM(F154:F165)</f>
        <v>6</v>
      </c>
      <c r="G153" s="68">
        <f>SUM(G154:G165)</f>
        <v>1</v>
      </c>
      <c r="H153" s="68"/>
      <c r="I153" s="68">
        <f>SUM(I154:I165)</f>
        <v>1283500</v>
      </c>
      <c r="J153" s="68">
        <f>SUM(J154:J165)</f>
        <v>1026800</v>
      </c>
      <c r="K153" s="68">
        <f>SUM(K154:K165)</f>
        <v>128350</v>
      </c>
      <c r="L153" s="68">
        <f>SUM(L154:L165)</f>
        <v>128350</v>
      </c>
    </row>
    <row r="154" spans="2:12" s="8" customFormat="1" ht="19.5" customHeight="1">
      <c r="B154" s="122" t="s">
        <v>163</v>
      </c>
      <c r="C154" s="123">
        <v>1016</v>
      </c>
      <c r="D154" s="123">
        <v>1010</v>
      </c>
      <c r="E154" s="123">
        <v>1010</v>
      </c>
      <c r="F154" s="52"/>
      <c r="G154" s="52"/>
      <c r="H154" s="52">
        <v>650</v>
      </c>
      <c r="I154" s="52">
        <f aca="true" t="shared" si="53" ref="I154:I166">SUM(J154:L154)</f>
        <v>656500</v>
      </c>
      <c r="J154" s="52">
        <f aca="true" t="shared" si="54" ref="J153:J160">ROUND(E154*H154*0.8,2)</f>
        <v>525200</v>
      </c>
      <c r="K154" s="52">
        <f aca="true" t="shared" si="55" ref="K153:K160">ROUND(E154*H154*0.1,2)</f>
        <v>65650</v>
      </c>
      <c r="L154" s="52">
        <f aca="true" t="shared" si="56" ref="L153:L160">ROUND(E154*H154*0.1,2)</f>
        <v>65650</v>
      </c>
    </row>
    <row r="155" spans="2:166" s="33" customFormat="1" ht="19.5" customHeight="1">
      <c r="B155" s="124" t="s">
        <v>164</v>
      </c>
      <c r="C155" s="125"/>
      <c r="D155" s="125">
        <v>6</v>
      </c>
      <c r="E155" s="125"/>
      <c r="F155" s="54">
        <v>5</v>
      </c>
      <c r="G155" s="54">
        <v>1</v>
      </c>
      <c r="H155" s="54">
        <v>6000</v>
      </c>
      <c r="I155" s="54">
        <f t="shared" si="53"/>
        <v>36000</v>
      </c>
      <c r="J155" s="54">
        <f>ROUND(D155*H155*0.8,2)</f>
        <v>28800</v>
      </c>
      <c r="K155" s="54">
        <f>ROUND(D155*H155*0.1,2)</f>
        <v>3600</v>
      </c>
      <c r="L155" s="54">
        <f>ROUND(D155*H155*0.1,2)</f>
        <v>3600</v>
      </c>
      <c r="FG155" s="86"/>
      <c r="FH155" s="86"/>
      <c r="FI155" s="86"/>
      <c r="FJ155" s="86"/>
    </row>
    <row r="156" spans="2:12" s="8" customFormat="1" ht="19.5" customHeight="1">
      <c r="B156" s="122" t="s">
        <v>165</v>
      </c>
      <c r="C156" s="123">
        <v>9</v>
      </c>
      <c r="D156" s="52">
        <v>100</v>
      </c>
      <c r="E156" s="52">
        <v>100</v>
      </c>
      <c r="F156" s="52"/>
      <c r="G156" s="52"/>
      <c r="H156" s="52">
        <v>650</v>
      </c>
      <c r="I156" s="52">
        <f t="shared" si="53"/>
        <v>65000</v>
      </c>
      <c r="J156" s="52">
        <f t="shared" si="54"/>
        <v>52000</v>
      </c>
      <c r="K156" s="52">
        <f t="shared" si="55"/>
        <v>6500</v>
      </c>
      <c r="L156" s="52">
        <f t="shared" si="56"/>
        <v>6500</v>
      </c>
    </row>
    <row r="157" spans="2:12" s="8" customFormat="1" ht="19.5" customHeight="1">
      <c r="B157" s="122" t="s">
        <v>166</v>
      </c>
      <c r="C157" s="123">
        <v>25</v>
      </c>
      <c r="D157" s="52">
        <v>100</v>
      </c>
      <c r="E157" s="52">
        <v>100</v>
      </c>
      <c r="F157" s="52"/>
      <c r="G157" s="52"/>
      <c r="H157" s="52">
        <v>650</v>
      </c>
      <c r="I157" s="52">
        <f t="shared" si="53"/>
        <v>65000</v>
      </c>
      <c r="J157" s="52">
        <f t="shared" si="54"/>
        <v>52000</v>
      </c>
      <c r="K157" s="52">
        <f t="shared" si="55"/>
        <v>6500</v>
      </c>
      <c r="L157" s="52">
        <f t="shared" si="56"/>
        <v>6500</v>
      </c>
    </row>
    <row r="158" spans="2:12" s="8" customFormat="1" ht="19.5" customHeight="1">
      <c r="B158" s="122" t="s">
        <v>167</v>
      </c>
      <c r="C158" s="123">
        <v>33</v>
      </c>
      <c r="D158" s="52">
        <v>100</v>
      </c>
      <c r="E158" s="52">
        <v>100</v>
      </c>
      <c r="F158" s="52"/>
      <c r="G158" s="52"/>
      <c r="H158" s="52">
        <v>650</v>
      </c>
      <c r="I158" s="52">
        <f t="shared" si="53"/>
        <v>65000</v>
      </c>
      <c r="J158" s="52">
        <f t="shared" si="54"/>
        <v>52000</v>
      </c>
      <c r="K158" s="52">
        <f t="shared" si="55"/>
        <v>6500</v>
      </c>
      <c r="L158" s="52">
        <f t="shared" si="56"/>
        <v>6500</v>
      </c>
    </row>
    <row r="159" spans="2:12" s="8" customFormat="1" ht="19.5" customHeight="1">
      <c r="B159" s="122" t="s">
        <v>168</v>
      </c>
      <c r="C159" s="123">
        <v>31</v>
      </c>
      <c r="D159" s="52">
        <v>100</v>
      </c>
      <c r="E159" s="52">
        <v>100</v>
      </c>
      <c r="F159" s="52"/>
      <c r="G159" s="52"/>
      <c r="H159" s="52">
        <v>650</v>
      </c>
      <c r="I159" s="52">
        <f t="shared" si="53"/>
        <v>65000</v>
      </c>
      <c r="J159" s="52">
        <f t="shared" si="54"/>
        <v>52000</v>
      </c>
      <c r="K159" s="52">
        <f t="shared" si="55"/>
        <v>6500</v>
      </c>
      <c r="L159" s="52">
        <f t="shared" si="56"/>
        <v>6500</v>
      </c>
    </row>
    <row r="160" spans="2:12" s="8" customFormat="1" ht="19.5" customHeight="1">
      <c r="B160" s="122" t="s">
        <v>169</v>
      </c>
      <c r="C160" s="123">
        <v>25</v>
      </c>
      <c r="D160" s="52">
        <v>100</v>
      </c>
      <c r="E160" s="52">
        <v>100</v>
      </c>
      <c r="F160" s="52"/>
      <c r="G160" s="52"/>
      <c r="H160" s="52">
        <v>650</v>
      </c>
      <c r="I160" s="52">
        <f t="shared" si="53"/>
        <v>65000</v>
      </c>
      <c r="J160" s="52">
        <f t="shared" si="54"/>
        <v>52000</v>
      </c>
      <c r="K160" s="52">
        <f t="shared" si="55"/>
        <v>6500</v>
      </c>
      <c r="L160" s="52">
        <f t="shared" si="56"/>
        <v>6500</v>
      </c>
    </row>
    <row r="161" spans="2:232" s="33" customFormat="1" ht="19.5" customHeight="1">
      <c r="B161" s="124" t="s">
        <v>170</v>
      </c>
      <c r="C161" s="125"/>
      <c r="D161" s="54">
        <v>1</v>
      </c>
      <c r="E161" s="54"/>
      <c r="F161" s="54">
        <v>1</v>
      </c>
      <c r="G161" s="54"/>
      <c r="H161" s="54">
        <v>6000</v>
      </c>
      <c r="I161" s="52">
        <f t="shared" si="53"/>
        <v>6000</v>
      </c>
      <c r="J161" s="54">
        <f>ROUND(F161*H161*0.8,2)</f>
        <v>4800</v>
      </c>
      <c r="K161" s="54">
        <f>ROUND(F161*H161*0.1,2)</f>
        <v>600</v>
      </c>
      <c r="L161" s="54">
        <f>ROUND(F161*H161*0.1,2)</f>
        <v>600</v>
      </c>
      <c r="FG161" s="86"/>
      <c r="FH161" s="86"/>
      <c r="FI161" s="86"/>
      <c r="FJ161" s="86"/>
      <c r="FK161" s="86"/>
      <c r="FL161" s="86"/>
      <c r="FM161" s="86"/>
      <c r="FN161" s="86"/>
      <c r="FO161" s="86"/>
      <c r="FP161" s="86"/>
      <c r="FQ161" s="86"/>
      <c r="FR161" s="86"/>
      <c r="FS161" s="86"/>
      <c r="FT161" s="86"/>
      <c r="FU161" s="86"/>
      <c r="FV161" s="86"/>
      <c r="FW161" s="86"/>
      <c r="FX161" s="86"/>
      <c r="FY161" s="86"/>
      <c r="FZ161" s="86"/>
      <c r="GA161" s="86"/>
      <c r="GB161" s="86"/>
      <c r="GC161" s="86"/>
      <c r="GD161" s="86"/>
      <c r="GE161" s="86"/>
      <c r="GF161" s="86"/>
      <c r="GG161" s="86"/>
      <c r="GH161" s="86"/>
      <c r="GI161" s="86"/>
      <c r="GJ161" s="86"/>
      <c r="GK161" s="86"/>
      <c r="GL161" s="86"/>
      <c r="GM161" s="86"/>
      <c r="GN161" s="86"/>
      <c r="GO161" s="86"/>
      <c r="GP161" s="86"/>
      <c r="GQ161" s="86"/>
      <c r="GR161" s="86"/>
      <c r="GS161" s="86"/>
      <c r="GT161" s="86"/>
      <c r="GU161" s="86"/>
      <c r="GV161" s="86"/>
      <c r="GW161" s="86"/>
      <c r="GX161" s="86"/>
      <c r="GY161" s="86"/>
      <c r="GZ161" s="86"/>
      <c r="HA161" s="86"/>
      <c r="HB161" s="86"/>
      <c r="HC161" s="86"/>
      <c r="HD161" s="86"/>
      <c r="HE161" s="86"/>
      <c r="HF161" s="86"/>
      <c r="HG161" s="86"/>
      <c r="HH161" s="86"/>
      <c r="HI161" s="86"/>
      <c r="HJ161" s="86"/>
      <c r="HK161" s="86"/>
      <c r="HL161" s="86"/>
      <c r="HM161" s="86"/>
      <c r="HN161" s="86"/>
      <c r="HO161" s="86"/>
      <c r="HP161" s="86"/>
      <c r="HQ161" s="86"/>
      <c r="HR161" s="86"/>
      <c r="HS161" s="86"/>
      <c r="HT161" s="86"/>
      <c r="HU161" s="86"/>
      <c r="HV161" s="86"/>
      <c r="HW161" s="86"/>
      <c r="HX161" s="86"/>
    </row>
    <row r="162" spans="2:12" s="8" customFormat="1" ht="19.5" customHeight="1">
      <c r="B162" s="122" t="s">
        <v>171</v>
      </c>
      <c r="C162" s="123">
        <v>7</v>
      </c>
      <c r="D162" s="52">
        <v>100</v>
      </c>
      <c r="E162" s="52">
        <v>100</v>
      </c>
      <c r="F162" s="52"/>
      <c r="G162" s="52"/>
      <c r="H162" s="52">
        <v>650</v>
      </c>
      <c r="I162" s="52">
        <f t="shared" si="53"/>
        <v>65000</v>
      </c>
      <c r="J162" s="52">
        <f>ROUND(E162*H162*0.8,2)</f>
        <v>52000</v>
      </c>
      <c r="K162" s="52">
        <f>ROUND(E162*H162*0.1,2)</f>
        <v>6500</v>
      </c>
      <c r="L162" s="52">
        <f>ROUND(E162*H162*0.1,2)</f>
        <v>6500</v>
      </c>
    </row>
    <row r="163" spans="2:12" s="8" customFormat="1" ht="19.5" customHeight="1">
      <c r="B163" s="122" t="s">
        <v>172</v>
      </c>
      <c r="C163" s="123">
        <v>20</v>
      </c>
      <c r="D163" s="52">
        <v>100</v>
      </c>
      <c r="E163" s="52">
        <v>100</v>
      </c>
      <c r="F163" s="52"/>
      <c r="G163" s="52"/>
      <c r="H163" s="52">
        <v>650</v>
      </c>
      <c r="I163" s="52">
        <f t="shared" si="53"/>
        <v>65000</v>
      </c>
      <c r="J163" s="52">
        <f>ROUND(E163*H163*0.8,2)</f>
        <v>52000</v>
      </c>
      <c r="K163" s="52">
        <f>ROUND(E163*H163*0.1,2)</f>
        <v>6500</v>
      </c>
      <c r="L163" s="52">
        <f>ROUND(E163*H163*0.1,2)</f>
        <v>6500</v>
      </c>
    </row>
    <row r="164" spans="2:12" s="8" customFormat="1" ht="19.5" customHeight="1">
      <c r="B164" s="122" t="s">
        <v>173</v>
      </c>
      <c r="C164" s="123">
        <v>9</v>
      </c>
      <c r="D164" s="52">
        <v>100</v>
      </c>
      <c r="E164" s="52">
        <v>100</v>
      </c>
      <c r="F164" s="52"/>
      <c r="G164" s="52"/>
      <c r="H164" s="52">
        <v>650</v>
      </c>
      <c r="I164" s="52">
        <f t="shared" si="53"/>
        <v>65000</v>
      </c>
      <c r="J164" s="52">
        <f>ROUND(E164*H164*0.8,2)</f>
        <v>52000</v>
      </c>
      <c r="K164" s="52">
        <f>ROUND(E164*H164*0.1,2)</f>
        <v>6500</v>
      </c>
      <c r="L164" s="52">
        <f>ROUND(E164*H164*0.1,2)</f>
        <v>6500</v>
      </c>
    </row>
    <row r="165" spans="2:12" s="8" customFormat="1" ht="19.5" customHeight="1">
      <c r="B165" s="122" t="s">
        <v>174</v>
      </c>
      <c r="C165" s="123">
        <v>19</v>
      </c>
      <c r="D165" s="52">
        <v>100</v>
      </c>
      <c r="E165" s="52">
        <v>100</v>
      </c>
      <c r="F165" s="52"/>
      <c r="G165" s="52"/>
      <c r="H165" s="52">
        <v>650</v>
      </c>
      <c r="I165" s="52">
        <f t="shared" si="53"/>
        <v>65000</v>
      </c>
      <c r="J165" s="52">
        <f>ROUND(E165*H165*0.8,2)</f>
        <v>52000</v>
      </c>
      <c r="K165" s="52">
        <f>ROUND(E165*H165*0.1,2)</f>
        <v>6500</v>
      </c>
      <c r="L165" s="52">
        <f>ROUND(E165*H165*0.1,2)</f>
        <v>6500</v>
      </c>
    </row>
    <row r="166" spans="2:12" s="36" customFormat="1" ht="19.5" customHeight="1">
      <c r="B166" s="47" t="s">
        <v>175</v>
      </c>
      <c r="C166" s="48">
        <f>SUM(C167:C182)</f>
        <v>10232</v>
      </c>
      <c r="D166" s="48">
        <f>SUM(D167:D182)</f>
        <v>10232</v>
      </c>
      <c r="E166" s="48">
        <f>SUM(E167:E182)</f>
        <v>10153</v>
      </c>
      <c r="F166" s="48">
        <f>SUM(F167:F182)</f>
        <v>65</v>
      </c>
      <c r="G166" s="48">
        <f>SUM(G167:G182)</f>
        <v>14</v>
      </c>
      <c r="H166" s="48"/>
      <c r="I166" s="48">
        <f>SUM(I167:I182)</f>
        <v>8729350</v>
      </c>
      <c r="J166" s="48">
        <f>SUM(J167:J182)</f>
        <v>6983480</v>
      </c>
      <c r="K166" s="48">
        <f>SUM(K167:K182)</f>
        <v>872935</v>
      </c>
      <c r="L166" s="48">
        <f>SUM(L167:L182)</f>
        <v>872935</v>
      </c>
    </row>
    <row r="167" spans="2:12" s="8" customFormat="1" ht="19.5" customHeight="1">
      <c r="B167" s="126" t="s">
        <v>176</v>
      </c>
      <c r="C167" s="127">
        <v>2224</v>
      </c>
      <c r="D167" s="127">
        <v>2216</v>
      </c>
      <c r="E167" s="127">
        <v>2216</v>
      </c>
      <c r="F167" s="52"/>
      <c r="G167" s="52"/>
      <c r="H167" s="52">
        <v>850</v>
      </c>
      <c r="I167" s="52">
        <f aca="true" t="shared" si="57" ref="I167:I180">SUM(J167:L167)</f>
        <v>1883600</v>
      </c>
      <c r="J167" s="52">
        <f aca="true" t="shared" si="58" ref="J167:J171">ROUND(E167*H167*0.8,2)</f>
        <v>1506880</v>
      </c>
      <c r="K167" s="52">
        <f aca="true" t="shared" si="59" ref="K167:K171">ROUND(E167*H167*0.1,2)</f>
        <v>188360</v>
      </c>
      <c r="L167" s="52">
        <f aca="true" t="shared" si="60" ref="L167:L171">ROUND(E167*H167*0.1,2)</f>
        <v>188360</v>
      </c>
    </row>
    <row r="168" spans="2:166" s="33" customFormat="1" ht="19.5" customHeight="1">
      <c r="B168" s="128" t="s">
        <v>177</v>
      </c>
      <c r="C168" s="129"/>
      <c r="D168" s="129">
        <v>8</v>
      </c>
      <c r="E168" s="79"/>
      <c r="F168" s="54">
        <v>6</v>
      </c>
      <c r="G168" s="54">
        <v>2</v>
      </c>
      <c r="H168" s="54">
        <v>6000</v>
      </c>
      <c r="I168" s="54">
        <f t="shared" si="57"/>
        <v>48000</v>
      </c>
      <c r="J168" s="54">
        <f>ROUND(D168*H168*0.8,2)</f>
        <v>38400</v>
      </c>
      <c r="K168" s="54">
        <f>ROUND(D168*H168*0.1,2)</f>
        <v>4800</v>
      </c>
      <c r="L168" s="54">
        <f>ROUND(D168*H168*0.1,2)</f>
        <v>4800</v>
      </c>
      <c r="FG168" s="86"/>
      <c r="FH168" s="86"/>
      <c r="FI168" s="86"/>
      <c r="FJ168" s="86"/>
    </row>
    <row r="169" spans="2:12" s="8" customFormat="1" ht="19.5" customHeight="1">
      <c r="B169" s="126" t="s">
        <v>178</v>
      </c>
      <c r="C169" s="127">
        <v>1050</v>
      </c>
      <c r="D169" s="127">
        <v>1030</v>
      </c>
      <c r="E169" s="127">
        <v>1030</v>
      </c>
      <c r="F169" s="52"/>
      <c r="G169" s="52"/>
      <c r="H169" s="52">
        <v>850</v>
      </c>
      <c r="I169" s="52">
        <f t="shared" si="57"/>
        <v>875500</v>
      </c>
      <c r="J169" s="52">
        <f t="shared" si="58"/>
        <v>700400</v>
      </c>
      <c r="K169" s="52">
        <f t="shared" si="59"/>
        <v>87550</v>
      </c>
      <c r="L169" s="52">
        <f t="shared" si="60"/>
        <v>87550</v>
      </c>
    </row>
    <row r="170" spans="2:166" s="33" customFormat="1" ht="19.5" customHeight="1">
      <c r="B170" s="128" t="s">
        <v>179</v>
      </c>
      <c r="C170" s="129"/>
      <c r="D170" s="129">
        <v>20</v>
      </c>
      <c r="E170" s="129"/>
      <c r="F170" s="54">
        <v>15</v>
      </c>
      <c r="G170" s="54">
        <v>5</v>
      </c>
      <c r="H170" s="54">
        <v>6000</v>
      </c>
      <c r="I170" s="54">
        <f t="shared" si="57"/>
        <v>120000</v>
      </c>
      <c r="J170" s="54">
        <f>ROUND(D170*H170*0.8,2)</f>
        <v>96000</v>
      </c>
      <c r="K170" s="54">
        <f>ROUND(D170*H170*0.1,2)</f>
        <v>12000</v>
      </c>
      <c r="L170" s="54">
        <f>ROUND(D170*H170*0.1,2)</f>
        <v>12000</v>
      </c>
      <c r="FG170" s="134"/>
      <c r="FH170" s="134"/>
      <c r="FI170" s="134"/>
      <c r="FJ170" s="134"/>
    </row>
    <row r="171" spans="2:12" s="8" customFormat="1" ht="19.5" customHeight="1">
      <c r="B171" s="130" t="s">
        <v>180</v>
      </c>
      <c r="C171" s="127">
        <v>778</v>
      </c>
      <c r="D171" s="127">
        <v>769</v>
      </c>
      <c r="E171" s="127">
        <v>769</v>
      </c>
      <c r="F171" s="52"/>
      <c r="G171" s="52"/>
      <c r="H171" s="52">
        <v>850</v>
      </c>
      <c r="I171" s="52">
        <f t="shared" si="57"/>
        <v>653650</v>
      </c>
      <c r="J171" s="52">
        <f t="shared" si="58"/>
        <v>522920</v>
      </c>
      <c r="K171" s="52">
        <f t="shared" si="59"/>
        <v>65365</v>
      </c>
      <c r="L171" s="52">
        <f t="shared" si="60"/>
        <v>65365</v>
      </c>
    </row>
    <row r="172" spans="2:166" s="33" customFormat="1" ht="19.5" customHeight="1">
      <c r="B172" s="131" t="s">
        <v>181</v>
      </c>
      <c r="C172" s="129"/>
      <c r="D172" s="129">
        <v>9</v>
      </c>
      <c r="E172" s="79"/>
      <c r="F172" s="54">
        <v>9</v>
      </c>
      <c r="G172" s="54"/>
      <c r="H172" s="54">
        <v>6000</v>
      </c>
      <c r="I172" s="54">
        <f t="shared" si="57"/>
        <v>54000</v>
      </c>
      <c r="J172" s="54">
        <f>ROUND(F172*H172*0.8,2)</f>
        <v>43200</v>
      </c>
      <c r="K172" s="54">
        <f>ROUND(F172*H172*0.1,2)</f>
        <v>5400</v>
      </c>
      <c r="L172" s="54">
        <f>ROUND(F172*H172*0.1,2)</f>
        <v>5400</v>
      </c>
      <c r="FG172" s="86"/>
      <c r="FH172" s="86"/>
      <c r="FI172" s="86"/>
      <c r="FJ172" s="86"/>
    </row>
    <row r="173" spans="2:12" s="8" customFormat="1" ht="19.5" customHeight="1">
      <c r="B173" s="126" t="s">
        <v>182</v>
      </c>
      <c r="C173" s="127">
        <v>834</v>
      </c>
      <c r="D173" s="127">
        <v>831</v>
      </c>
      <c r="E173" s="127">
        <v>831</v>
      </c>
      <c r="F173" s="52"/>
      <c r="G173" s="52"/>
      <c r="H173" s="52">
        <v>850</v>
      </c>
      <c r="I173" s="52">
        <f t="shared" si="57"/>
        <v>706350</v>
      </c>
      <c r="J173" s="52">
        <f aca="true" t="shared" si="61" ref="J173:J177">ROUND(E173*H173*0.8,2)</f>
        <v>565080</v>
      </c>
      <c r="K173" s="52">
        <f aca="true" t="shared" si="62" ref="K173:K177">ROUND(E173*H173*0.1,2)</f>
        <v>70635</v>
      </c>
      <c r="L173" s="52">
        <f aca="true" t="shared" si="63" ref="L173:L177">ROUND(E173*H173*0.1,2)</f>
        <v>70635</v>
      </c>
    </row>
    <row r="174" spans="2:166" s="33" customFormat="1" ht="19.5" customHeight="1">
      <c r="B174" s="128" t="s">
        <v>183</v>
      </c>
      <c r="C174" s="129"/>
      <c r="D174" s="129">
        <v>3</v>
      </c>
      <c r="E174" s="79"/>
      <c r="F174" s="54">
        <v>2</v>
      </c>
      <c r="G174" s="54">
        <v>1</v>
      </c>
      <c r="H174" s="54">
        <v>6000</v>
      </c>
      <c r="I174" s="54">
        <f t="shared" si="57"/>
        <v>18000</v>
      </c>
      <c r="J174" s="54">
        <f aca="true" t="shared" si="64" ref="J174:J178">ROUND(D174*H174*0.8,2)</f>
        <v>14400</v>
      </c>
      <c r="K174" s="54">
        <f aca="true" t="shared" si="65" ref="K174:K178">ROUND(D174*H174*0.1,2)</f>
        <v>1800</v>
      </c>
      <c r="L174" s="54">
        <f aca="true" t="shared" si="66" ref="L174:L178">ROUND(D174*H174*0.1,2)</f>
        <v>1800</v>
      </c>
      <c r="FG174" s="86"/>
      <c r="FH174" s="86"/>
      <c r="FI174" s="86"/>
      <c r="FJ174" s="86"/>
    </row>
    <row r="175" spans="2:12" s="8" customFormat="1" ht="19.5" customHeight="1">
      <c r="B175" s="126" t="s">
        <v>184</v>
      </c>
      <c r="C175" s="127">
        <v>966</v>
      </c>
      <c r="D175" s="127">
        <v>961</v>
      </c>
      <c r="E175" s="127">
        <v>961</v>
      </c>
      <c r="F175" s="52"/>
      <c r="G175" s="52"/>
      <c r="H175" s="52">
        <v>850</v>
      </c>
      <c r="I175" s="52">
        <f t="shared" si="57"/>
        <v>816850</v>
      </c>
      <c r="J175" s="52">
        <f t="shared" si="61"/>
        <v>653480</v>
      </c>
      <c r="K175" s="52">
        <f t="shared" si="62"/>
        <v>81685</v>
      </c>
      <c r="L175" s="52">
        <f t="shared" si="63"/>
        <v>81685</v>
      </c>
    </row>
    <row r="176" spans="2:166" s="33" customFormat="1" ht="19.5" customHeight="1">
      <c r="B176" s="128" t="s">
        <v>185</v>
      </c>
      <c r="C176" s="129"/>
      <c r="D176" s="129">
        <v>5</v>
      </c>
      <c r="E176" s="129"/>
      <c r="F176" s="54">
        <v>3</v>
      </c>
      <c r="G176" s="54">
        <v>2</v>
      </c>
      <c r="H176" s="54">
        <v>6000</v>
      </c>
      <c r="I176" s="54">
        <f t="shared" si="57"/>
        <v>30000</v>
      </c>
      <c r="J176" s="54">
        <f t="shared" si="64"/>
        <v>24000</v>
      </c>
      <c r="K176" s="54">
        <f t="shared" si="65"/>
        <v>3000</v>
      </c>
      <c r="L176" s="54">
        <f t="shared" si="66"/>
        <v>3000</v>
      </c>
      <c r="FG176" s="86"/>
      <c r="FH176" s="86"/>
      <c r="FI176" s="86"/>
      <c r="FJ176" s="86"/>
    </row>
    <row r="177" spans="2:12" s="8" customFormat="1" ht="19.5" customHeight="1">
      <c r="B177" s="126" t="s">
        <v>186</v>
      </c>
      <c r="C177" s="127">
        <v>2753</v>
      </c>
      <c r="D177" s="127">
        <v>2731</v>
      </c>
      <c r="E177" s="127">
        <v>2731</v>
      </c>
      <c r="F177" s="52"/>
      <c r="G177" s="52"/>
      <c r="H177" s="52">
        <v>850</v>
      </c>
      <c r="I177" s="52">
        <f t="shared" si="57"/>
        <v>2321350</v>
      </c>
      <c r="J177" s="52">
        <f t="shared" si="61"/>
        <v>1857080</v>
      </c>
      <c r="K177" s="52">
        <f t="shared" si="62"/>
        <v>232135</v>
      </c>
      <c r="L177" s="52">
        <f t="shared" si="63"/>
        <v>232135</v>
      </c>
    </row>
    <row r="178" spans="2:166" s="33" customFormat="1" ht="19.5" customHeight="1">
      <c r="B178" s="128" t="s">
        <v>187</v>
      </c>
      <c r="C178" s="129"/>
      <c r="D178" s="129">
        <v>22</v>
      </c>
      <c r="E178" s="79"/>
      <c r="F178" s="54">
        <v>18</v>
      </c>
      <c r="G178" s="54">
        <v>4</v>
      </c>
      <c r="H178" s="54">
        <v>6000</v>
      </c>
      <c r="I178" s="54">
        <f t="shared" si="57"/>
        <v>132000</v>
      </c>
      <c r="J178" s="54">
        <f t="shared" si="64"/>
        <v>105600</v>
      </c>
      <c r="K178" s="54">
        <f t="shared" si="65"/>
        <v>13200</v>
      </c>
      <c r="L178" s="54">
        <f t="shared" si="66"/>
        <v>13200</v>
      </c>
      <c r="FG178" s="86"/>
      <c r="FH178" s="86"/>
      <c r="FI178" s="86"/>
      <c r="FJ178" s="86"/>
    </row>
    <row r="179" spans="2:166" s="33" customFormat="1" ht="19.5" customHeight="1">
      <c r="B179" s="126" t="s">
        <v>188</v>
      </c>
      <c r="C179" s="129">
        <v>815</v>
      </c>
      <c r="D179" s="129">
        <v>804</v>
      </c>
      <c r="E179" s="79">
        <v>804</v>
      </c>
      <c r="F179" s="54"/>
      <c r="G179" s="54"/>
      <c r="H179" s="54">
        <v>425</v>
      </c>
      <c r="I179" s="52">
        <f t="shared" si="57"/>
        <v>341700</v>
      </c>
      <c r="J179" s="52">
        <f>ROUND(E179*H179*0.8,2)</f>
        <v>273360</v>
      </c>
      <c r="K179" s="52">
        <f>ROUND(E179*H179*0.1,2)</f>
        <v>34170</v>
      </c>
      <c r="L179" s="52">
        <f>ROUND(E179*H179*0.1,2)</f>
        <v>34170</v>
      </c>
      <c r="FG179" s="86"/>
      <c r="FH179" s="86"/>
      <c r="FI179" s="86"/>
      <c r="FJ179" s="86"/>
    </row>
    <row r="180" spans="2:166" s="33" customFormat="1" ht="19.5" customHeight="1">
      <c r="B180" s="126" t="s">
        <v>189</v>
      </c>
      <c r="C180" s="129"/>
      <c r="D180" s="129">
        <v>11</v>
      </c>
      <c r="E180" s="79"/>
      <c r="F180" s="54">
        <v>11</v>
      </c>
      <c r="G180" s="54"/>
      <c r="H180" s="54">
        <v>3000</v>
      </c>
      <c r="I180" s="54">
        <f t="shared" si="57"/>
        <v>33000</v>
      </c>
      <c r="J180" s="54">
        <f>ROUND(D180*H180*0.8,2)</f>
        <v>26400</v>
      </c>
      <c r="K180" s="54">
        <f>ROUND(D180*H180*0.1,2)</f>
        <v>3300</v>
      </c>
      <c r="L180" s="54">
        <f>ROUND(D180*H180*0.1,2)</f>
        <v>3300</v>
      </c>
      <c r="FG180" s="86"/>
      <c r="FH180" s="86"/>
      <c r="FI180" s="86"/>
      <c r="FJ180" s="86"/>
    </row>
    <row r="181" spans="2:166" s="33" customFormat="1" ht="19.5" customHeight="1">
      <c r="B181" s="126" t="s">
        <v>190</v>
      </c>
      <c r="C181" s="127">
        <v>812</v>
      </c>
      <c r="D181" s="127">
        <v>811</v>
      </c>
      <c r="E181" s="127">
        <v>811</v>
      </c>
      <c r="F181" s="52"/>
      <c r="G181" s="52"/>
      <c r="H181" s="52">
        <v>850</v>
      </c>
      <c r="I181" s="52">
        <f>SUM(J181:L181)</f>
        <v>689350</v>
      </c>
      <c r="J181" s="52">
        <f>ROUND(E181*H181*0.8,2)</f>
        <v>551480</v>
      </c>
      <c r="K181" s="52">
        <f>ROUND(E181*H181*0.1,2)</f>
        <v>68935</v>
      </c>
      <c r="L181" s="52">
        <f>ROUND(E181*H181*0.1,2)</f>
        <v>68935</v>
      </c>
      <c r="FG181" s="86"/>
      <c r="FH181" s="86"/>
      <c r="FI181" s="86"/>
      <c r="FJ181" s="86"/>
    </row>
    <row r="182" spans="2:12" s="8" customFormat="1" ht="19.5" customHeight="1">
      <c r="B182" s="128" t="s">
        <v>191</v>
      </c>
      <c r="C182" s="127"/>
      <c r="D182" s="127">
        <v>1</v>
      </c>
      <c r="E182" s="127"/>
      <c r="F182" s="52">
        <v>1</v>
      </c>
      <c r="G182" s="52"/>
      <c r="H182" s="52">
        <v>6000</v>
      </c>
      <c r="I182" s="52">
        <f>SUM(J182:L182)</f>
        <v>6000</v>
      </c>
      <c r="J182" s="54">
        <f>ROUND(D182*H182*0.8,2)</f>
        <v>4800</v>
      </c>
      <c r="K182" s="54">
        <f>ROUND(D182*H182*0.1,2)</f>
        <v>600</v>
      </c>
      <c r="L182" s="54">
        <f>ROUND(D182*H182*0.1,2)</f>
        <v>600</v>
      </c>
    </row>
    <row r="183" spans="2:12" s="32" customFormat="1" ht="19.5" customHeight="1">
      <c r="B183" s="47" t="s">
        <v>192</v>
      </c>
      <c r="C183" s="48">
        <f aca="true" t="shared" si="67" ref="C183:G183">SUM(C184)</f>
        <v>85</v>
      </c>
      <c r="D183" s="48">
        <f t="shared" si="67"/>
        <v>85</v>
      </c>
      <c r="E183" s="48">
        <f t="shared" si="67"/>
        <v>85</v>
      </c>
      <c r="F183" s="48">
        <f t="shared" si="67"/>
        <v>0</v>
      </c>
      <c r="G183" s="48">
        <f t="shared" si="67"/>
        <v>0</v>
      </c>
      <c r="H183" s="48"/>
      <c r="I183" s="48">
        <f>SUM(I184)</f>
        <v>510000</v>
      </c>
      <c r="J183" s="48">
        <f>SUM(J184)</f>
        <v>408000</v>
      </c>
      <c r="K183" s="48">
        <f>SUM(K184)</f>
        <v>51000</v>
      </c>
      <c r="L183" s="48">
        <f>SUM(L184)</f>
        <v>51000</v>
      </c>
    </row>
    <row r="184" spans="2:12" s="8" customFormat="1" ht="19.5" customHeight="1">
      <c r="B184" s="132" t="s">
        <v>193</v>
      </c>
      <c r="C184" s="133">
        <v>85</v>
      </c>
      <c r="D184" s="133">
        <v>85</v>
      </c>
      <c r="E184" s="132">
        <v>85</v>
      </c>
      <c r="F184" s="52"/>
      <c r="G184" s="52"/>
      <c r="H184" s="52">
        <v>6000</v>
      </c>
      <c r="I184" s="52">
        <f>SUM(J184:L184)</f>
        <v>510000</v>
      </c>
      <c r="J184" s="52">
        <f>ROUND(E184*H184*0.8,2)</f>
        <v>408000</v>
      </c>
      <c r="K184" s="52">
        <f>ROUND(E184*H184*0.1,2)</f>
        <v>51000</v>
      </c>
      <c r="L184" s="52">
        <f>ROUND(E184*H184*0.1,2)</f>
        <v>51000</v>
      </c>
    </row>
  </sheetData>
  <sheetProtection/>
  <mergeCells count="10">
    <mergeCell ref="B1:L1"/>
    <mergeCell ref="D3:F3"/>
    <mergeCell ref="I4:L4"/>
    <mergeCell ref="B4:B5"/>
    <mergeCell ref="C4:C5"/>
    <mergeCell ref="D4:D5"/>
    <mergeCell ref="E4:E5"/>
    <mergeCell ref="F4:F5"/>
    <mergeCell ref="G4:G5"/>
    <mergeCell ref="H4:H5"/>
  </mergeCells>
  <printOptions/>
  <pageMargins left="0.55" right="0.55" top="0.8" bottom="0.61" header="0.51" footer="0.51"/>
  <pageSetup horizontalDpi="600" verticalDpi="600" orientation="portrait" paperSize="9" scale="8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L31"/>
  <sheetViews>
    <sheetView zoomScaleSheetLayoutView="100" workbookViewId="0" topLeftCell="A1">
      <selection activeCell="F7" sqref="F7"/>
    </sheetView>
  </sheetViews>
  <sheetFormatPr defaultColWidth="9.00390625" defaultRowHeight="14.25"/>
  <cols>
    <col min="1" max="1" width="5.625" style="8" customWidth="1"/>
    <col min="2" max="2" width="14.625" style="8" customWidth="1"/>
    <col min="3" max="3" width="7.50390625" style="8" customWidth="1"/>
    <col min="4" max="4" width="5.875" style="8" customWidth="1"/>
    <col min="5" max="5" width="10.00390625" style="8" customWidth="1"/>
    <col min="6" max="6" width="9.875" style="8" customWidth="1"/>
    <col min="7" max="8" width="9.625" style="8" customWidth="1"/>
    <col min="9" max="9" width="7.375" style="8" customWidth="1"/>
    <col min="10" max="210" width="9.00390625" style="8" customWidth="1"/>
  </cols>
  <sheetData>
    <row r="1" spans="1:9" s="8" customFormat="1" ht="33" customHeight="1">
      <c r="A1" s="10" t="s">
        <v>194</v>
      </c>
      <c r="B1" s="10"/>
      <c r="C1" s="10"/>
      <c r="D1" s="10"/>
      <c r="E1" s="10"/>
      <c r="F1" s="10"/>
      <c r="G1" s="10"/>
      <c r="H1" s="10"/>
      <c r="I1" s="10"/>
    </row>
    <row r="2" spans="1:5" s="8" customFormat="1" ht="9" customHeight="1">
      <c r="A2" s="11"/>
      <c r="B2" s="11"/>
      <c r="C2" s="11"/>
      <c r="D2" s="11"/>
      <c r="E2" s="11"/>
    </row>
    <row r="3" spans="1:9" s="8" customFormat="1" ht="19.5" customHeight="1">
      <c r="A3" s="12" t="s">
        <v>1</v>
      </c>
      <c r="B3" s="13"/>
      <c r="C3" s="14"/>
      <c r="D3" s="15"/>
      <c r="E3" s="15"/>
      <c r="F3" s="14"/>
      <c r="I3" s="27" t="s">
        <v>195</v>
      </c>
    </row>
    <row r="4" spans="1:9" s="8" customFormat="1" ht="17.25" customHeight="1">
      <c r="A4" s="16"/>
      <c r="B4" s="16" t="s">
        <v>3</v>
      </c>
      <c r="C4" s="16" t="s">
        <v>196</v>
      </c>
      <c r="D4" s="16" t="s">
        <v>9</v>
      </c>
      <c r="E4" s="17" t="s">
        <v>197</v>
      </c>
      <c r="F4" s="18" t="s">
        <v>198</v>
      </c>
      <c r="G4" s="19"/>
      <c r="H4" s="20"/>
      <c r="I4" s="28" t="s">
        <v>199</v>
      </c>
    </row>
    <row r="5" spans="1:9" s="8" customFormat="1" ht="17.25" customHeight="1">
      <c r="A5" s="21"/>
      <c r="B5" s="21"/>
      <c r="C5" s="21"/>
      <c r="D5" s="21"/>
      <c r="E5" s="22"/>
      <c r="F5" s="23" t="s">
        <v>12</v>
      </c>
      <c r="G5" s="23" t="s">
        <v>13</v>
      </c>
      <c r="H5" s="23" t="s">
        <v>14</v>
      </c>
      <c r="I5" s="28"/>
    </row>
    <row r="6" spans="1:9" s="9" customFormat="1" ht="17.25" customHeight="1">
      <c r="A6" s="24"/>
      <c r="B6" s="25" t="s">
        <v>200</v>
      </c>
      <c r="C6" s="25">
        <f aca="true" t="shared" si="0" ref="C6:H6">C7+C20+C29</f>
        <v>14256</v>
      </c>
      <c r="D6" s="25"/>
      <c r="E6" s="25">
        <f t="shared" si="0"/>
        <v>2770000</v>
      </c>
      <c r="F6" s="25">
        <f t="shared" si="0"/>
        <v>2216000</v>
      </c>
      <c r="G6" s="25">
        <f t="shared" si="0"/>
        <v>277000</v>
      </c>
      <c r="H6" s="25">
        <f t="shared" si="0"/>
        <v>277000</v>
      </c>
      <c r="I6" s="29"/>
    </row>
    <row r="7" spans="1:9" s="9" customFormat="1" ht="17.25" customHeight="1">
      <c r="A7" s="24" t="s">
        <v>201</v>
      </c>
      <c r="B7" s="25" t="s">
        <v>202</v>
      </c>
      <c r="C7" s="25">
        <f aca="true" t="shared" si="1" ref="C7:H7">SUM(C8:C19)</f>
        <v>4478</v>
      </c>
      <c r="D7" s="25"/>
      <c r="E7" s="25">
        <f t="shared" si="1"/>
        <v>895600</v>
      </c>
      <c r="F7" s="25">
        <f t="shared" si="1"/>
        <v>716480</v>
      </c>
      <c r="G7" s="25">
        <f t="shared" si="1"/>
        <v>89560</v>
      </c>
      <c r="H7" s="25">
        <f t="shared" si="1"/>
        <v>89560</v>
      </c>
      <c r="I7" s="29"/>
    </row>
    <row r="8" spans="1:9" s="9" customFormat="1" ht="17.25" customHeight="1">
      <c r="A8" s="24">
        <v>1</v>
      </c>
      <c r="B8" s="24" t="s">
        <v>203</v>
      </c>
      <c r="C8" s="24">
        <v>265</v>
      </c>
      <c r="D8" s="24">
        <v>200</v>
      </c>
      <c r="E8" s="24">
        <f aca="true" t="shared" si="2" ref="E8:E19">SUM(F8:H8)</f>
        <v>53000</v>
      </c>
      <c r="F8" s="24">
        <f aca="true" t="shared" si="3" ref="F8:F19">ROUND(C8*D8*0.8,2)</f>
        <v>42400</v>
      </c>
      <c r="G8" s="24">
        <f aca="true" t="shared" si="4" ref="G8:G19">ROUND(C8*D8*0.1,2)</f>
        <v>5300</v>
      </c>
      <c r="H8" s="24">
        <f aca="true" t="shared" si="5" ref="H8:H19">ROUND(C8*D8*0.1,2)</f>
        <v>5300</v>
      </c>
      <c r="I8" s="29"/>
    </row>
    <row r="9" spans="1:9" s="9" customFormat="1" ht="17.25" customHeight="1">
      <c r="A9" s="24">
        <v>2</v>
      </c>
      <c r="B9" s="24" t="s">
        <v>204</v>
      </c>
      <c r="C9" s="24">
        <v>577</v>
      </c>
      <c r="D9" s="24">
        <v>200</v>
      </c>
      <c r="E9" s="24">
        <f t="shared" si="2"/>
        <v>115400</v>
      </c>
      <c r="F9" s="24">
        <f t="shared" si="3"/>
        <v>92320</v>
      </c>
      <c r="G9" s="24">
        <f t="shared" si="4"/>
        <v>11540</v>
      </c>
      <c r="H9" s="24">
        <f t="shared" si="5"/>
        <v>11540</v>
      </c>
      <c r="I9" s="29"/>
    </row>
    <row r="10" spans="1:9" s="9" customFormat="1" ht="17.25" customHeight="1">
      <c r="A10" s="24">
        <v>3</v>
      </c>
      <c r="B10" s="24" t="s">
        <v>205</v>
      </c>
      <c r="C10" s="24">
        <v>175</v>
      </c>
      <c r="D10" s="24">
        <v>200</v>
      </c>
      <c r="E10" s="24">
        <f t="shared" si="2"/>
        <v>35000</v>
      </c>
      <c r="F10" s="24">
        <f t="shared" si="3"/>
        <v>28000</v>
      </c>
      <c r="G10" s="24">
        <f t="shared" si="4"/>
        <v>3500</v>
      </c>
      <c r="H10" s="24">
        <f t="shared" si="5"/>
        <v>3500</v>
      </c>
      <c r="I10" s="29"/>
    </row>
    <row r="11" spans="1:9" s="9" customFormat="1" ht="17.25" customHeight="1">
      <c r="A11" s="24">
        <v>4</v>
      </c>
      <c r="B11" s="24" t="s">
        <v>206</v>
      </c>
      <c r="C11" s="24">
        <v>603</v>
      </c>
      <c r="D11" s="24">
        <v>200</v>
      </c>
      <c r="E11" s="24">
        <f t="shared" si="2"/>
        <v>120600</v>
      </c>
      <c r="F11" s="24">
        <f t="shared" si="3"/>
        <v>96480</v>
      </c>
      <c r="G11" s="24">
        <f t="shared" si="4"/>
        <v>12060</v>
      </c>
      <c r="H11" s="24">
        <f t="shared" si="5"/>
        <v>12060</v>
      </c>
      <c r="I11" s="29"/>
    </row>
    <row r="12" spans="1:9" s="9" customFormat="1" ht="17.25" customHeight="1">
      <c r="A12" s="24">
        <v>5</v>
      </c>
      <c r="B12" s="24" t="s">
        <v>207</v>
      </c>
      <c r="C12" s="24">
        <v>347</v>
      </c>
      <c r="D12" s="24">
        <v>200</v>
      </c>
      <c r="E12" s="24">
        <f t="shared" si="2"/>
        <v>69400</v>
      </c>
      <c r="F12" s="24">
        <f t="shared" si="3"/>
        <v>55520</v>
      </c>
      <c r="G12" s="24">
        <f t="shared" si="4"/>
        <v>6940</v>
      </c>
      <c r="H12" s="24">
        <f t="shared" si="5"/>
        <v>6940</v>
      </c>
      <c r="I12" s="29"/>
    </row>
    <row r="13" spans="1:9" s="9" customFormat="1" ht="17.25" customHeight="1">
      <c r="A13" s="24">
        <v>6</v>
      </c>
      <c r="B13" s="24" t="s">
        <v>208</v>
      </c>
      <c r="C13" s="24">
        <v>325</v>
      </c>
      <c r="D13" s="24">
        <v>200</v>
      </c>
      <c r="E13" s="24">
        <f t="shared" si="2"/>
        <v>65000</v>
      </c>
      <c r="F13" s="24">
        <f t="shared" si="3"/>
        <v>52000</v>
      </c>
      <c r="G13" s="24">
        <f t="shared" si="4"/>
        <v>6500</v>
      </c>
      <c r="H13" s="24">
        <f t="shared" si="5"/>
        <v>6500</v>
      </c>
      <c r="I13" s="29"/>
    </row>
    <row r="14" spans="1:9" s="9" customFormat="1" ht="17.25" customHeight="1">
      <c r="A14" s="24">
        <v>7</v>
      </c>
      <c r="B14" s="24" t="s">
        <v>209</v>
      </c>
      <c r="C14" s="24">
        <v>270</v>
      </c>
      <c r="D14" s="24">
        <v>200</v>
      </c>
      <c r="E14" s="24">
        <f t="shared" si="2"/>
        <v>54000</v>
      </c>
      <c r="F14" s="24">
        <f t="shared" si="3"/>
        <v>43200</v>
      </c>
      <c r="G14" s="24">
        <f t="shared" si="4"/>
        <v>5400</v>
      </c>
      <c r="H14" s="24">
        <f t="shared" si="5"/>
        <v>5400</v>
      </c>
      <c r="I14" s="29"/>
    </row>
    <row r="15" spans="1:9" s="9" customFormat="1" ht="18" customHeight="1">
      <c r="A15" s="24">
        <v>8</v>
      </c>
      <c r="B15" s="24" t="s">
        <v>210</v>
      </c>
      <c r="C15" s="24">
        <v>177</v>
      </c>
      <c r="D15" s="24">
        <v>200</v>
      </c>
      <c r="E15" s="24">
        <f t="shared" si="2"/>
        <v>35400</v>
      </c>
      <c r="F15" s="24">
        <f t="shared" si="3"/>
        <v>28320</v>
      </c>
      <c r="G15" s="24">
        <f t="shared" si="4"/>
        <v>3540</v>
      </c>
      <c r="H15" s="24">
        <f t="shared" si="5"/>
        <v>3540</v>
      </c>
      <c r="I15" s="29"/>
    </row>
    <row r="16" spans="1:9" s="9" customFormat="1" ht="17.25" customHeight="1">
      <c r="A16" s="24">
        <v>9</v>
      </c>
      <c r="B16" s="24" t="s">
        <v>211</v>
      </c>
      <c r="C16" s="24">
        <v>185</v>
      </c>
      <c r="D16" s="24">
        <v>200</v>
      </c>
      <c r="E16" s="24">
        <f t="shared" si="2"/>
        <v>37000</v>
      </c>
      <c r="F16" s="24">
        <f t="shared" si="3"/>
        <v>29600</v>
      </c>
      <c r="G16" s="24">
        <f t="shared" si="4"/>
        <v>3700</v>
      </c>
      <c r="H16" s="24">
        <f t="shared" si="5"/>
        <v>3700</v>
      </c>
      <c r="I16" s="29"/>
    </row>
    <row r="17" spans="1:9" s="9" customFormat="1" ht="17.25" customHeight="1">
      <c r="A17" s="24">
        <v>10</v>
      </c>
      <c r="B17" s="24" t="s">
        <v>212</v>
      </c>
      <c r="C17" s="26">
        <v>435</v>
      </c>
      <c r="D17" s="24">
        <v>200</v>
      </c>
      <c r="E17" s="24">
        <f t="shared" si="2"/>
        <v>87000</v>
      </c>
      <c r="F17" s="24">
        <f t="shared" si="3"/>
        <v>69600</v>
      </c>
      <c r="G17" s="24">
        <f t="shared" si="4"/>
        <v>8700</v>
      </c>
      <c r="H17" s="24">
        <f t="shared" si="5"/>
        <v>8700</v>
      </c>
      <c r="I17" s="29"/>
    </row>
    <row r="18" spans="1:9" s="9" customFormat="1" ht="17.25" customHeight="1">
      <c r="A18" s="24">
        <v>11</v>
      </c>
      <c r="B18" s="24" t="s">
        <v>213</v>
      </c>
      <c r="C18" s="24">
        <v>747</v>
      </c>
      <c r="D18" s="24">
        <v>200</v>
      </c>
      <c r="E18" s="24">
        <f t="shared" si="2"/>
        <v>149400</v>
      </c>
      <c r="F18" s="24">
        <f t="shared" si="3"/>
        <v>119520</v>
      </c>
      <c r="G18" s="24">
        <f t="shared" si="4"/>
        <v>14940</v>
      </c>
      <c r="H18" s="24">
        <f t="shared" si="5"/>
        <v>14940</v>
      </c>
      <c r="I18" s="29"/>
    </row>
    <row r="19" spans="1:9" s="9" customFormat="1" ht="17.25" customHeight="1">
      <c r="A19" s="24">
        <v>12</v>
      </c>
      <c r="B19" s="24" t="s">
        <v>214</v>
      </c>
      <c r="C19" s="24">
        <v>372</v>
      </c>
      <c r="D19" s="24">
        <v>200</v>
      </c>
      <c r="E19" s="24">
        <f t="shared" si="2"/>
        <v>74400</v>
      </c>
      <c r="F19" s="24">
        <f t="shared" si="3"/>
        <v>59520</v>
      </c>
      <c r="G19" s="24">
        <f t="shared" si="4"/>
        <v>7440</v>
      </c>
      <c r="H19" s="24">
        <f t="shared" si="5"/>
        <v>7440</v>
      </c>
      <c r="I19" s="29"/>
    </row>
    <row r="20" spans="1:9" s="9" customFormat="1" ht="17.25" customHeight="1">
      <c r="A20" s="24" t="s">
        <v>215</v>
      </c>
      <c r="B20" s="25" t="s">
        <v>216</v>
      </c>
      <c r="C20" s="25">
        <f>SUM(C21:C28)</f>
        <v>9717</v>
      </c>
      <c r="D20" s="25"/>
      <c r="E20" s="25">
        <f>SUM(E21:E28)</f>
        <v>1862200</v>
      </c>
      <c r="F20" s="25">
        <f>SUM(F21:F28)</f>
        <v>1489760</v>
      </c>
      <c r="G20" s="25">
        <f>SUM(G21:G28)</f>
        <v>186220</v>
      </c>
      <c r="H20" s="25">
        <f>SUM(H21:H28)</f>
        <v>186220</v>
      </c>
      <c r="I20" s="29"/>
    </row>
    <row r="21" spans="1:9" s="9" customFormat="1" ht="17.25" customHeight="1">
      <c r="A21" s="24">
        <v>1</v>
      </c>
      <c r="B21" s="24" t="s">
        <v>217</v>
      </c>
      <c r="C21" s="24">
        <v>2730</v>
      </c>
      <c r="D21" s="24">
        <v>200</v>
      </c>
      <c r="E21" s="24">
        <f>SUM(F21:H21)</f>
        <v>546000</v>
      </c>
      <c r="F21" s="24">
        <f>ROUND(C21*D21*0.8,2)</f>
        <v>436800</v>
      </c>
      <c r="G21" s="24">
        <f>ROUND(C21*D21*0.1,2)</f>
        <v>54600</v>
      </c>
      <c r="H21" s="24">
        <f>ROUND(C21*D21*0.1,2)</f>
        <v>54600</v>
      </c>
      <c r="I21" s="29"/>
    </row>
    <row r="22" spans="1:9" s="9" customFormat="1" ht="17.25" customHeight="1">
      <c r="A22" s="24">
        <v>2</v>
      </c>
      <c r="B22" s="24" t="s">
        <v>218</v>
      </c>
      <c r="C22" s="24">
        <v>812</v>
      </c>
      <c r="D22" s="24">
        <v>100</v>
      </c>
      <c r="E22" s="24">
        <f>SUM(F22:H22)</f>
        <v>81200</v>
      </c>
      <c r="F22" s="24">
        <f>ROUND(C22*D22*0.8,2)</f>
        <v>64960</v>
      </c>
      <c r="G22" s="24">
        <f>ROUND(C22*D22*0.1,2)</f>
        <v>8120</v>
      </c>
      <c r="H22" s="24">
        <f>ROUND(C22*D22*0.1,2)</f>
        <v>8120</v>
      </c>
      <c r="I22" s="29"/>
    </row>
    <row r="23" spans="1:9" s="9" customFormat="1" ht="17.25" customHeight="1">
      <c r="A23" s="24">
        <v>3</v>
      </c>
      <c r="B23" s="24" t="s">
        <v>219</v>
      </c>
      <c r="C23" s="24">
        <v>868</v>
      </c>
      <c r="D23" s="24">
        <v>200</v>
      </c>
      <c r="E23" s="24">
        <f aca="true" t="shared" si="6" ref="E23:E28">SUM(F23:H23)</f>
        <v>173600</v>
      </c>
      <c r="F23" s="24">
        <f aca="true" t="shared" si="7" ref="F23:F28">ROUND(C23*D23*0.8,2)</f>
        <v>138880</v>
      </c>
      <c r="G23" s="24">
        <f aca="true" t="shared" si="8" ref="G23:G28">ROUND(C23*D23*0.1,2)</f>
        <v>17360</v>
      </c>
      <c r="H23" s="24">
        <f aca="true" t="shared" si="9" ref="H23:H28">ROUND(C23*D23*0.1,2)</f>
        <v>17360</v>
      </c>
      <c r="I23" s="29"/>
    </row>
    <row r="24" spans="1:9" s="9" customFormat="1" ht="17.25" customHeight="1">
      <c r="A24" s="24">
        <v>4</v>
      </c>
      <c r="B24" s="24" t="s">
        <v>220</v>
      </c>
      <c r="C24" s="24">
        <v>2118</v>
      </c>
      <c r="D24" s="24">
        <v>200</v>
      </c>
      <c r="E24" s="24">
        <f t="shared" si="6"/>
        <v>423600</v>
      </c>
      <c r="F24" s="24">
        <f t="shared" si="7"/>
        <v>338880</v>
      </c>
      <c r="G24" s="24">
        <f t="shared" si="8"/>
        <v>42360</v>
      </c>
      <c r="H24" s="24">
        <f t="shared" si="9"/>
        <v>42360</v>
      </c>
      <c r="I24" s="29"/>
    </row>
    <row r="25" spans="1:9" s="9" customFormat="1" ht="17.25" customHeight="1">
      <c r="A25" s="24">
        <v>5</v>
      </c>
      <c r="B25" s="24" t="s">
        <v>221</v>
      </c>
      <c r="C25" s="24">
        <v>996</v>
      </c>
      <c r="D25" s="24">
        <v>200</v>
      </c>
      <c r="E25" s="24">
        <f t="shared" si="6"/>
        <v>199200</v>
      </c>
      <c r="F25" s="24">
        <f t="shared" si="7"/>
        <v>159360</v>
      </c>
      <c r="G25" s="24">
        <f t="shared" si="8"/>
        <v>19920</v>
      </c>
      <c r="H25" s="24">
        <f t="shared" si="9"/>
        <v>19920</v>
      </c>
      <c r="I25" s="29"/>
    </row>
    <row r="26" spans="1:9" s="9" customFormat="1" ht="17.25" customHeight="1">
      <c r="A26" s="24">
        <v>6</v>
      </c>
      <c r="B26" s="24" t="s">
        <v>222</v>
      </c>
      <c r="C26" s="24">
        <v>678</v>
      </c>
      <c r="D26" s="24">
        <v>200</v>
      </c>
      <c r="E26" s="24">
        <f t="shared" si="6"/>
        <v>135600</v>
      </c>
      <c r="F26" s="24">
        <f t="shared" si="7"/>
        <v>108480</v>
      </c>
      <c r="G26" s="24">
        <f t="shared" si="8"/>
        <v>13560</v>
      </c>
      <c r="H26" s="24">
        <f t="shared" si="9"/>
        <v>13560</v>
      </c>
      <c r="I26" s="29"/>
    </row>
    <row r="27" spans="1:9" s="9" customFormat="1" ht="17.25" customHeight="1">
      <c r="A27" s="24">
        <v>7</v>
      </c>
      <c r="B27" s="24" t="s">
        <v>223</v>
      </c>
      <c r="C27" s="24">
        <v>791</v>
      </c>
      <c r="D27" s="24">
        <v>200</v>
      </c>
      <c r="E27" s="24">
        <f t="shared" si="6"/>
        <v>158200</v>
      </c>
      <c r="F27" s="24">
        <f t="shared" si="7"/>
        <v>126560</v>
      </c>
      <c r="G27" s="24">
        <f t="shared" si="8"/>
        <v>15820</v>
      </c>
      <c r="H27" s="24">
        <f t="shared" si="9"/>
        <v>15820</v>
      </c>
      <c r="I27" s="29"/>
    </row>
    <row r="28" spans="1:9" s="9" customFormat="1" ht="17.25" customHeight="1">
      <c r="A28" s="24">
        <v>8</v>
      </c>
      <c r="B28" s="24" t="s">
        <v>224</v>
      </c>
      <c r="C28" s="24">
        <v>724</v>
      </c>
      <c r="D28" s="24">
        <v>200</v>
      </c>
      <c r="E28" s="24">
        <f t="shared" si="6"/>
        <v>144800</v>
      </c>
      <c r="F28" s="24">
        <f t="shared" si="7"/>
        <v>115840</v>
      </c>
      <c r="G28" s="24">
        <f t="shared" si="8"/>
        <v>14480</v>
      </c>
      <c r="H28" s="24">
        <f t="shared" si="9"/>
        <v>14480</v>
      </c>
      <c r="I28" s="29"/>
    </row>
    <row r="29" spans="1:9" s="9" customFormat="1" ht="17.25" customHeight="1">
      <c r="A29" s="25" t="s">
        <v>225</v>
      </c>
      <c r="B29" s="25" t="s">
        <v>226</v>
      </c>
      <c r="C29" s="25">
        <f aca="true" t="shared" si="10" ref="C29:H29">C30</f>
        <v>61</v>
      </c>
      <c r="D29" s="25"/>
      <c r="E29" s="25">
        <f t="shared" si="10"/>
        <v>12200</v>
      </c>
      <c r="F29" s="25">
        <f t="shared" si="10"/>
        <v>9760</v>
      </c>
      <c r="G29" s="25">
        <f t="shared" si="10"/>
        <v>1220</v>
      </c>
      <c r="H29" s="25">
        <f t="shared" si="10"/>
        <v>1220</v>
      </c>
      <c r="I29" s="29"/>
    </row>
    <row r="30" spans="1:9" s="9" customFormat="1" ht="17.25" customHeight="1">
      <c r="A30" s="24">
        <v>1</v>
      </c>
      <c r="B30" s="24" t="s">
        <v>227</v>
      </c>
      <c r="C30" s="24">
        <v>61</v>
      </c>
      <c r="D30" s="24">
        <v>200</v>
      </c>
      <c r="E30" s="24">
        <f>SUM(F30:H30)</f>
        <v>12200</v>
      </c>
      <c r="F30" s="24">
        <f>ROUND(C30*D30*0.8,2)</f>
        <v>9760</v>
      </c>
      <c r="G30" s="24">
        <f>ROUND(C30*D30*0.1,2)</f>
        <v>1220</v>
      </c>
      <c r="H30" s="24">
        <f>ROUND(C30*D30*0.1,2)</f>
        <v>1220</v>
      </c>
      <c r="I30" s="29"/>
    </row>
    <row r="31" spans="1:246" s="9" customFormat="1" ht="14.25">
      <c r="A31" s="8"/>
      <c r="B31" s="8"/>
      <c r="C31" s="8"/>
      <c r="D31" s="8"/>
      <c r="E31" s="8"/>
      <c r="F31" s="8"/>
      <c r="G31" s="8"/>
      <c r="H31" s="8"/>
      <c r="I31" s="8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</row>
  </sheetData>
  <sheetProtection/>
  <mergeCells count="9">
    <mergeCell ref="A1:I1"/>
    <mergeCell ref="D3:F3"/>
    <mergeCell ref="F4:H4"/>
    <mergeCell ref="A4:A5"/>
    <mergeCell ref="B4:B5"/>
    <mergeCell ref="C4:C5"/>
    <mergeCell ref="D4:D5"/>
    <mergeCell ref="E4:E5"/>
    <mergeCell ref="I4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1"/>
  <sheetViews>
    <sheetView zoomScaleSheetLayoutView="100" workbookViewId="0" topLeftCell="A1">
      <pane xSplit="1" ySplit="2" topLeftCell="C12" activePane="bottomRight" state="frozen"/>
      <selection pane="bottomRight" activeCell="C31" sqref="C31"/>
    </sheetView>
  </sheetViews>
  <sheetFormatPr defaultColWidth="9.00390625" defaultRowHeight="14.25"/>
  <cols>
    <col min="1" max="1" width="35.375" style="0" customWidth="1"/>
    <col min="2" max="2" width="8.125" style="0" customWidth="1"/>
    <col min="4" max="4" width="10.375" style="0" bestFit="1" customWidth="1"/>
    <col min="6" max="6" width="4.125" style="0" customWidth="1"/>
    <col min="9" max="9" width="9.375" style="0" bestFit="1" customWidth="1"/>
    <col min="10" max="10" width="5.875" style="0" customWidth="1"/>
    <col min="14" max="14" width="4.125" style="0" customWidth="1"/>
    <col min="18" max="18" width="4.875" style="0" customWidth="1"/>
    <col min="19" max="20" width="9.375" style="0" bestFit="1" customWidth="1"/>
    <col min="21" max="21" width="10.375" style="0" bestFit="1" customWidth="1"/>
    <col min="22" max="22" width="4.50390625" style="0" customWidth="1"/>
    <col min="23" max="23" width="11.875" style="0" customWidth="1"/>
    <col min="24" max="24" width="10.875" style="0" customWidth="1"/>
    <col min="27" max="27" width="9.375" style="0" bestFit="1" customWidth="1"/>
    <col min="31" max="31" width="9.375" style="0" bestFit="1" customWidth="1"/>
  </cols>
  <sheetData>
    <row r="1" spans="3:33" ht="14.25">
      <c r="C1" s="4" t="s">
        <v>228</v>
      </c>
      <c r="D1" s="5"/>
      <c r="E1" s="5"/>
      <c r="G1" s="4" t="s">
        <v>229</v>
      </c>
      <c r="H1" s="5"/>
      <c r="I1" s="5"/>
      <c r="K1" s="4" t="s">
        <v>230</v>
      </c>
      <c r="L1" s="5"/>
      <c r="M1" s="5"/>
      <c r="O1" s="4" t="s">
        <v>231</v>
      </c>
      <c r="P1" s="5"/>
      <c r="Q1" s="5"/>
      <c r="S1" s="4" t="s">
        <v>232</v>
      </c>
      <c r="T1" s="5"/>
      <c r="U1" s="5"/>
      <c r="W1" s="4" t="s">
        <v>233</v>
      </c>
      <c r="X1" s="5"/>
      <c r="Y1" s="5"/>
      <c r="Z1" s="5"/>
      <c r="AA1" s="4" t="s">
        <v>233</v>
      </c>
      <c r="AB1" s="5"/>
      <c r="AC1" s="5"/>
      <c r="AD1" s="5"/>
      <c r="AE1" s="4" t="s">
        <v>234</v>
      </c>
      <c r="AF1" s="5"/>
      <c r="AG1" s="5"/>
    </row>
    <row r="2" spans="3:33" ht="14.25">
      <c r="C2" t="s">
        <v>12</v>
      </c>
      <c r="D2" t="s">
        <v>235</v>
      </c>
      <c r="E2" t="s">
        <v>236</v>
      </c>
      <c r="G2" t="s">
        <v>12</v>
      </c>
      <c r="H2" t="s">
        <v>235</v>
      </c>
      <c r="I2" t="s">
        <v>236</v>
      </c>
      <c r="K2" t="s">
        <v>12</v>
      </c>
      <c r="L2" t="s">
        <v>235</v>
      </c>
      <c r="M2" t="s">
        <v>236</v>
      </c>
      <c r="O2" t="s">
        <v>12</v>
      </c>
      <c r="P2" t="s">
        <v>235</v>
      </c>
      <c r="Q2" t="s">
        <v>236</v>
      </c>
      <c r="S2" t="s">
        <v>12</v>
      </c>
      <c r="T2" t="s">
        <v>235</v>
      </c>
      <c r="U2" t="s">
        <v>236</v>
      </c>
      <c r="W2" t="s">
        <v>12</v>
      </c>
      <c r="X2" t="s">
        <v>235</v>
      </c>
      <c r="Y2" t="s">
        <v>236</v>
      </c>
      <c r="AA2" t="s">
        <v>12</v>
      </c>
      <c r="AB2" t="s">
        <v>235</v>
      </c>
      <c r="AC2" t="s">
        <v>236</v>
      </c>
      <c r="AE2" t="s">
        <v>12</v>
      </c>
      <c r="AF2" t="s">
        <v>235</v>
      </c>
      <c r="AG2" t="s">
        <v>236</v>
      </c>
    </row>
    <row r="3" spans="1:5" ht="14.25">
      <c r="A3" t="s">
        <v>237</v>
      </c>
      <c r="C3">
        <f>112880+30000</f>
        <v>142880</v>
      </c>
      <c r="D3">
        <v>14110</v>
      </c>
      <c r="E3">
        <v>14110</v>
      </c>
    </row>
    <row r="4" spans="1:21" ht="14.25">
      <c r="A4" t="s">
        <v>238</v>
      </c>
      <c r="C4">
        <v>2400</v>
      </c>
      <c r="D4">
        <v>300</v>
      </c>
      <c r="E4">
        <v>300</v>
      </c>
      <c r="T4">
        <v>2863.85</v>
      </c>
      <c r="U4">
        <v>9558.65</v>
      </c>
    </row>
    <row r="5" spans="1:20" ht="14.25">
      <c r="A5" s="6" t="s">
        <v>239</v>
      </c>
      <c r="C5">
        <v>26640</v>
      </c>
      <c r="D5">
        <v>3330</v>
      </c>
      <c r="E5">
        <v>3330</v>
      </c>
      <c r="S5">
        <v>1845.8</v>
      </c>
      <c r="T5">
        <v>2134.2000000000007</v>
      </c>
    </row>
    <row r="6" spans="1:33" s="3" customFormat="1" ht="14.25">
      <c r="A6" s="7" t="s">
        <v>11</v>
      </c>
      <c r="C6" s="3">
        <f>SUM(C3:C5)</f>
        <v>171920</v>
      </c>
      <c r="D6" s="3">
        <f>SUM(D3:D5)</f>
        <v>17740</v>
      </c>
      <c r="E6" s="3">
        <f>SUM(E3:E5)</f>
        <v>17740</v>
      </c>
      <c r="G6" s="3">
        <f>229760+30000</f>
        <v>259760</v>
      </c>
      <c r="H6" s="3">
        <v>28720</v>
      </c>
      <c r="I6" s="3">
        <v>45135</v>
      </c>
      <c r="K6" s="3">
        <f>G6-C6</f>
        <v>87840</v>
      </c>
      <c r="L6" s="3">
        <f>H6-D6</f>
        <v>10980</v>
      </c>
      <c r="M6" s="3">
        <f>I6-E6</f>
        <v>27395</v>
      </c>
      <c r="O6" s="3">
        <v>46000</v>
      </c>
      <c r="P6" s="3">
        <v>7000</v>
      </c>
      <c r="S6" s="3">
        <f>K6-O6</f>
        <v>41840</v>
      </c>
      <c r="T6" s="3">
        <f>L6-P6</f>
        <v>3980</v>
      </c>
      <c r="U6" s="3">
        <f>M6-Q6</f>
        <v>27395</v>
      </c>
      <c r="W6" s="3">
        <v>88565.65</v>
      </c>
      <c r="X6" s="3">
        <v>9134.2</v>
      </c>
      <c r="Y6" s="3">
        <v>29756.17</v>
      </c>
      <c r="AA6" s="3">
        <f>W6-O6</f>
        <v>42565.649999999994</v>
      </c>
      <c r="AB6" s="3">
        <f>X6-P6</f>
        <v>2134.2000000000007</v>
      </c>
      <c r="AE6" s="3">
        <f>W6-S6</f>
        <v>46725.649999999994</v>
      </c>
      <c r="AF6" s="3">
        <f>X6-T6</f>
        <v>5154.200000000001</v>
      </c>
      <c r="AG6" s="3">
        <f>Y6-U6</f>
        <v>2361.1699999999983</v>
      </c>
    </row>
    <row r="7" spans="1:5" ht="14.25">
      <c r="A7" t="s">
        <v>240</v>
      </c>
      <c r="C7">
        <f>142120+30000</f>
        <v>172120</v>
      </c>
      <c r="D7">
        <v>17765</v>
      </c>
      <c r="E7">
        <v>17765</v>
      </c>
    </row>
    <row r="8" spans="1:5" ht="14.25">
      <c r="A8" t="s">
        <v>241</v>
      </c>
      <c r="C8">
        <v>4800</v>
      </c>
      <c r="D8">
        <v>600</v>
      </c>
      <c r="E8">
        <v>600</v>
      </c>
    </row>
    <row r="9" spans="1:5" ht="14.25">
      <c r="A9" t="s">
        <v>242</v>
      </c>
      <c r="C9">
        <v>2400</v>
      </c>
      <c r="D9">
        <v>300</v>
      </c>
      <c r="E9">
        <v>300</v>
      </c>
    </row>
    <row r="10" spans="1:5" ht="14.25">
      <c r="A10" s="6" t="s">
        <v>239</v>
      </c>
      <c r="C10">
        <v>29440</v>
      </c>
      <c r="D10">
        <v>3680</v>
      </c>
      <c r="E10">
        <v>3680</v>
      </c>
    </row>
    <row r="11" spans="1:33" s="3" customFormat="1" ht="14.25">
      <c r="A11" s="7" t="s">
        <v>11</v>
      </c>
      <c r="C11" s="3">
        <f>SUM(C7:C10)</f>
        <v>208760</v>
      </c>
      <c r="D11" s="3">
        <f>SUM(D7:D10)</f>
        <v>22345</v>
      </c>
      <c r="E11" s="3">
        <f>SUM(E7:E10)</f>
        <v>22345</v>
      </c>
      <c r="G11" s="3">
        <f>287420+30000</f>
        <v>317420</v>
      </c>
      <c r="H11" s="3">
        <v>35927.5</v>
      </c>
      <c r="I11" s="3">
        <v>35955</v>
      </c>
      <c r="K11" s="3">
        <f>G11-C11</f>
        <v>108660</v>
      </c>
      <c r="L11" s="3">
        <f>H11-D11</f>
        <v>13582.5</v>
      </c>
      <c r="M11" s="3">
        <f>I11-E11</f>
        <v>13610</v>
      </c>
      <c r="O11" s="3">
        <v>46000</v>
      </c>
      <c r="P11" s="3">
        <v>7000</v>
      </c>
      <c r="S11" s="3">
        <f aca="true" t="shared" si="0" ref="S11:U11">K11-O11</f>
        <v>62660</v>
      </c>
      <c r="T11" s="3">
        <f t="shared" si="0"/>
        <v>6582.5</v>
      </c>
      <c r="U11" s="3">
        <f t="shared" si="0"/>
        <v>13610</v>
      </c>
      <c r="W11" s="3">
        <v>94827.39</v>
      </c>
      <c r="X11" s="3">
        <v>17103.5</v>
      </c>
      <c r="Y11" s="3">
        <v>15622.63</v>
      </c>
      <c r="AA11" s="3">
        <f>W11-O11</f>
        <v>48827.39</v>
      </c>
      <c r="AB11" s="3">
        <f>X11-P11</f>
        <v>10103.5</v>
      </c>
      <c r="AE11" s="3">
        <f aca="true" t="shared" si="1" ref="AE11:AG11">W11-S11</f>
        <v>32167.39</v>
      </c>
      <c r="AF11" s="3">
        <f t="shared" si="1"/>
        <v>10521</v>
      </c>
      <c r="AG11" s="3">
        <f t="shared" si="1"/>
        <v>2012.6299999999992</v>
      </c>
    </row>
    <row r="12" spans="1:5" ht="14.25">
      <c r="A12" t="s">
        <v>243</v>
      </c>
      <c r="C12">
        <v>111860</v>
      </c>
      <c r="D12">
        <v>13982.5</v>
      </c>
      <c r="E12">
        <v>13982.5</v>
      </c>
    </row>
    <row r="13" spans="1:5" ht="14.25">
      <c r="A13" t="s">
        <v>244</v>
      </c>
      <c r="C13">
        <v>24000</v>
      </c>
      <c r="D13">
        <v>3000</v>
      </c>
      <c r="E13">
        <v>3000</v>
      </c>
    </row>
    <row r="14" spans="1:5" ht="14.25">
      <c r="A14" t="s">
        <v>245</v>
      </c>
      <c r="C14">
        <v>4800</v>
      </c>
      <c r="D14">
        <v>600</v>
      </c>
      <c r="E14">
        <v>600</v>
      </c>
    </row>
    <row r="15" spans="1:5" ht="14.25">
      <c r="A15" s="6" t="s">
        <v>239</v>
      </c>
      <c r="C15">
        <v>27120</v>
      </c>
      <c r="D15">
        <v>3390</v>
      </c>
      <c r="E15">
        <v>3390</v>
      </c>
    </row>
    <row r="16" spans="1:33" s="3" customFormat="1" ht="14.25">
      <c r="A16" s="7" t="s">
        <v>11</v>
      </c>
      <c r="C16" s="3">
        <f>SUM(C12:C15)</f>
        <v>167780</v>
      </c>
      <c r="D16" s="3">
        <f>SUM(D12:D15)</f>
        <v>20972.5</v>
      </c>
      <c r="E16" s="3">
        <f>SUM(E12:E15)</f>
        <v>20972.5</v>
      </c>
      <c r="G16" s="3">
        <f>263920+2200</f>
        <v>266120</v>
      </c>
      <c r="H16" s="3">
        <f>32990+2875</f>
        <v>35865</v>
      </c>
      <c r="I16" s="3">
        <v>28985</v>
      </c>
      <c r="K16" s="3">
        <f>G16-C16</f>
        <v>98340</v>
      </c>
      <c r="L16" s="3">
        <f>H16-D16</f>
        <v>14892.5</v>
      </c>
      <c r="M16" s="3">
        <f>I16-E16</f>
        <v>8012.5</v>
      </c>
      <c r="O16" s="3">
        <v>46000</v>
      </c>
      <c r="P16" s="3">
        <v>7000</v>
      </c>
      <c r="S16" s="3">
        <f aca="true" t="shared" si="2" ref="S16:U16">K16-O16</f>
        <v>52340</v>
      </c>
      <c r="T16" s="3">
        <f t="shared" si="2"/>
        <v>7892.5</v>
      </c>
      <c r="U16" s="3">
        <f t="shared" si="2"/>
        <v>8012.5</v>
      </c>
      <c r="W16" s="3">
        <v>153554.51</v>
      </c>
      <c r="X16" s="3">
        <v>19954.79</v>
      </c>
      <c r="Y16" s="3">
        <v>11931.96</v>
      </c>
      <c r="AA16" s="3">
        <f>W16-O16</f>
        <v>107554.51000000001</v>
      </c>
      <c r="AB16" s="3">
        <f>X16-P16</f>
        <v>12954.79</v>
      </c>
      <c r="AE16" s="3">
        <f aca="true" t="shared" si="3" ref="AE16:AG16">W16-S16</f>
        <v>101214.51000000001</v>
      </c>
      <c r="AF16" s="3">
        <f t="shared" si="3"/>
        <v>12062.29</v>
      </c>
      <c r="AG16" s="3">
        <f t="shared" si="3"/>
        <v>3919.459999999999</v>
      </c>
    </row>
    <row r="17" spans="1:5" ht="14.25">
      <c r="A17" t="s">
        <v>246</v>
      </c>
      <c r="C17">
        <v>128860</v>
      </c>
      <c r="D17">
        <v>16107.5</v>
      </c>
      <c r="E17">
        <v>16107.5</v>
      </c>
    </row>
    <row r="18" spans="1:5" ht="14.25">
      <c r="A18" t="s">
        <v>247</v>
      </c>
      <c r="C18">
        <v>9600</v>
      </c>
      <c r="D18">
        <v>1200</v>
      </c>
      <c r="E18">
        <v>1200</v>
      </c>
    </row>
    <row r="19" spans="1:5" ht="14.25">
      <c r="A19" t="s">
        <v>248</v>
      </c>
      <c r="C19">
        <v>7200</v>
      </c>
      <c r="D19">
        <v>900</v>
      </c>
      <c r="E19">
        <v>900</v>
      </c>
    </row>
    <row r="20" spans="1:5" ht="14.25">
      <c r="A20" s="6" t="s">
        <v>239</v>
      </c>
      <c r="C20">
        <v>29840</v>
      </c>
      <c r="D20">
        <v>3730</v>
      </c>
      <c r="E20">
        <v>3730</v>
      </c>
    </row>
    <row r="21" spans="1:33" s="3" customFormat="1" ht="14.25">
      <c r="A21" s="7" t="s">
        <v>11</v>
      </c>
      <c r="C21" s="3">
        <f>SUM(C17:C20)</f>
        <v>175500</v>
      </c>
      <c r="D21" s="3">
        <f>SUM(D17:D20)</f>
        <v>21937.5</v>
      </c>
      <c r="E21" s="3">
        <f>SUM(E17:E20)</f>
        <v>21937.5</v>
      </c>
      <c r="G21" s="3">
        <v>280480</v>
      </c>
      <c r="H21" s="3">
        <f>35060+7400</f>
        <v>42460</v>
      </c>
      <c r="I21" s="3">
        <v>32895</v>
      </c>
      <c r="K21" s="3">
        <f>G21-C21</f>
        <v>104980</v>
      </c>
      <c r="L21" s="3">
        <f>H21-D21</f>
        <v>20522.5</v>
      </c>
      <c r="M21" s="3">
        <f>I21-E21</f>
        <v>10957.5</v>
      </c>
      <c r="O21" s="3">
        <v>46000</v>
      </c>
      <c r="P21" s="3">
        <v>7000</v>
      </c>
      <c r="S21" s="3">
        <f aca="true" t="shared" si="4" ref="S21:U21">K21-O21</f>
        <v>58980</v>
      </c>
      <c r="T21" s="3">
        <f t="shared" si="4"/>
        <v>13522.5</v>
      </c>
      <c r="U21" s="3">
        <f t="shared" si="4"/>
        <v>10957.5</v>
      </c>
      <c r="W21" s="3">
        <v>124380.39</v>
      </c>
      <c r="X21" s="3">
        <v>10166</v>
      </c>
      <c r="Y21" s="3">
        <v>19925</v>
      </c>
      <c r="AA21" s="3">
        <f>W21-O21</f>
        <v>78380.39</v>
      </c>
      <c r="AB21" s="3">
        <f>X21-P21</f>
        <v>3166</v>
      </c>
      <c r="AE21" s="3">
        <f aca="true" t="shared" si="5" ref="AE21:AG21">W21-S21</f>
        <v>65400.39</v>
      </c>
      <c r="AF21" s="3">
        <f t="shared" si="5"/>
        <v>-3356.5</v>
      </c>
      <c r="AG21" s="3">
        <f t="shared" si="5"/>
        <v>8967.5</v>
      </c>
    </row>
    <row r="22" spans="1:5" ht="14.25">
      <c r="A22" t="s">
        <v>249</v>
      </c>
      <c r="C22">
        <f>134300+40000</f>
        <v>174300</v>
      </c>
      <c r="D22">
        <v>16787.5</v>
      </c>
      <c r="E22">
        <v>16787.5</v>
      </c>
    </row>
    <row r="23" spans="1:5" ht="14.25">
      <c r="A23" t="s">
        <v>250</v>
      </c>
      <c r="C23">
        <v>7200</v>
      </c>
      <c r="D23">
        <v>900</v>
      </c>
      <c r="E23">
        <v>900</v>
      </c>
    </row>
    <row r="24" spans="1:5" ht="14.25">
      <c r="A24" t="s">
        <v>251</v>
      </c>
      <c r="C24">
        <v>4800</v>
      </c>
      <c r="D24">
        <v>600</v>
      </c>
      <c r="E24">
        <v>600</v>
      </c>
    </row>
    <row r="25" spans="1:5" ht="14.25">
      <c r="A25" s="6" t="s">
        <v>239</v>
      </c>
      <c r="C25">
        <v>31760</v>
      </c>
      <c r="D25">
        <v>3970</v>
      </c>
      <c r="E25">
        <v>3970</v>
      </c>
    </row>
    <row r="26" spans="1:33" s="3" customFormat="1" ht="14.25">
      <c r="A26" s="7" t="s">
        <v>11</v>
      </c>
      <c r="C26" s="3">
        <f>SUM(C22:C25)</f>
        <v>218060</v>
      </c>
      <c r="D26" s="3">
        <f>SUM(D22:D25)</f>
        <v>22257.5</v>
      </c>
      <c r="E26" s="3">
        <f>SUM(E22:E25)</f>
        <v>22257.5</v>
      </c>
      <c r="G26" s="3">
        <f>276800+40000</f>
        <v>316800</v>
      </c>
      <c r="H26" s="3">
        <v>34600</v>
      </c>
      <c r="I26" s="3">
        <v>34680</v>
      </c>
      <c r="K26" s="3">
        <f>G26-C26</f>
        <v>98740</v>
      </c>
      <c r="L26" s="3">
        <f>H26-D26</f>
        <v>12342.5</v>
      </c>
      <c r="M26" s="3">
        <f>I26-E26</f>
        <v>12422.5</v>
      </c>
      <c r="O26" s="3">
        <v>46000</v>
      </c>
      <c r="P26" s="3">
        <v>7000</v>
      </c>
      <c r="S26" s="3">
        <f aca="true" t="shared" si="6" ref="S26:U26">K26-O26</f>
        <v>52740</v>
      </c>
      <c r="T26" s="3">
        <f t="shared" si="6"/>
        <v>5342.5</v>
      </c>
      <c r="U26" s="3">
        <f t="shared" si="6"/>
        <v>12422.5</v>
      </c>
      <c r="W26" s="3">
        <v>125597.08</v>
      </c>
      <c r="X26" s="3">
        <v>34600</v>
      </c>
      <c r="Y26" s="3">
        <v>9558.65</v>
      </c>
      <c r="AA26" s="3">
        <f>W26-O26</f>
        <v>79597.08</v>
      </c>
      <c r="AB26" s="3">
        <f>X26-P26</f>
        <v>27600</v>
      </c>
      <c r="AE26" s="3">
        <f aca="true" t="shared" si="7" ref="AE26:AG26">W26-S26</f>
        <v>72857.08</v>
      </c>
      <c r="AF26" s="3">
        <f t="shared" si="7"/>
        <v>29257.5</v>
      </c>
      <c r="AG26" s="3">
        <f t="shared" si="7"/>
        <v>-2863.8500000000004</v>
      </c>
    </row>
    <row r="27" spans="15:22" ht="14.25">
      <c r="O27">
        <f>SUM(O6:O26)</f>
        <v>230000</v>
      </c>
      <c r="P27">
        <f>SUM(P6:P26)</f>
        <v>35000</v>
      </c>
      <c r="S27">
        <f>SUM(S6:S26)</f>
        <v>268560</v>
      </c>
      <c r="T27">
        <f>SUM(T6:T26)</f>
        <v>37320</v>
      </c>
      <c r="U27">
        <f>SUM(U6:U26)</f>
        <v>72397.5</v>
      </c>
      <c r="V27">
        <f>SUM(V6:V26)</f>
        <v>0</v>
      </c>
    </row>
    <row r="28" spans="19:21" ht="14.25">
      <c r="S28">
        <v>75520</v>
      </c>
      <c r="T28">
        <v>9440</v>
      </c>
      <c r="U28">
        <v>9440</v>
      </c>
    </row>
    <row r="29" spans="19:21" ht="14.25">
      <c r="S29">
        <f>S27-S28</f>
        <v>193040</v>
      </c>
      <c r="T29">
        <f>T27-T28</f>
        <v>27880</v>
      </c>
      <c r="U29">
        <f>U27-U28</f>
        <v>62957.5</v>
      </c>
    </row>
    <row r="31" spans="1:21" ht="14.25">
      <c r="A31" s="6" t="s">
        <v>252</v>
      </c>
      <c r="B31">
        <f>833*425+3000+833*100</f>
        <v>440325</v>
      </c>
      <c r="C31">
        <f aca="true" t="shared" si="8" ref="C31:C33">B31*0.8</f>
        <v>352260</v>
      </c>
      <c r="D31">
        <f aca="true" t="shared" si="9" ref="D31:D33">B31*0.1</f>
        <v>44032.5</v>
      </c>
      <c r="E31">
        <f aca="true" t="shared" si="10" ref="E31:E33">B31*0.1</f>
        <v>44032.5</v>
      </c>
      <c r="U31">
        <v>73147.5</v>
      </c>
    </row>
    <row r="32" spans="1:21" ht="14.25">
      <c r="A32" s="6" t="s">
        <v>217</v>
      </c>
      <c r="B32">
        <f>105*425+3000+105*100</f>
        <v>58125</v>
      </c>
      <c r="C32">
        <f t="shared" si="8"/>
        <v>46500</v>
      </c>
      <c r="D32">
        <f t="shared" si="9"/>
        <v>5812.5</v>
      </c>
      <c r="E32">
        <f t="shared" si="10"/>
        <v>5812.5</v>
      </c>
      <c r="U32">
        <f>U31-5400</f>
        <v>67747.5</v>
      </c>
    </row>
    <row r="33" spans="1:5" ht="14.25">
      <c r="A33" s="6" t="s">
        <v>220</v>
      </c>
      <c r="B33">
        <f>103*425+3000+103*100</f>
        <v>57075</v>
      </c>
      <c r="C33">
        <f t="shared" si="8"/>
        <v>45660</v>
      </c>
      <c r="D33">
        <f t="shared" si="9"/>
        <v>5707.5</v>
      </c>
      <c r="E33">
        <f t="shared" si="10"/>
        <v>5707.5</v>
      </c>
    </row>
    <row r="34" spans="2:5" ht="14.25">
      <c r="B34">
        <f>SUM(B31:B33)</f>
        <v>555525</v>
      </c>
      <c r="C34">
        <f>SUM(C31:C33)</f>
        <v>444420</v>
      </c>
      <c r="D34">
        <f>SUM(D31:D33)</f>
        <v>55552.5</v>
      </c>
      <c r="E34">
        <f>SUM(E31:E33)</f>
        <v>55552.5</v>
      </c>
    </row>
    <row r="36" spans="2:7" ht="14.25">
      <c r="B36" s="6" t="s">
        <v>253</v>
      </c>
      <c r="D36" s="6" t="s">
        <v>254</v>
      </c>
      <c r="G36">
        <v>425</v>
      </c>
    </row>
    <row r="37" spans="2:21" ht="14.25">
      <c r="B37" s="6" t="s">
        <v>229</v>
      </c>
      <c r="C37" s="6" t="s">
        <v>255</v>
      </c>
      <c r="D37" s="6" t="s">
        <v>229</v>
      </c>
      <c r="E37" s="6" t="s">
        <v>255</v>
      </c>
      <c r="H37" s="6" t="s">
        <v>12</v>
      </c>
      <c r="I37" s="6" t="s">
        <v>235</v>
      </c>
      <c r="J37" s="6" t="s">
        <v>236</v>
      </c>
      <c r="S37" s="6" t="s">
        <v>12</v>
      </c>
      <c r="T37" s="6" t="s">
        <v>235</v>
      </c>
      <c r="U37" s="6" t="s">
        <v>236</v>
      </c>
    </row>
    <row r="38" spans="1:21" ht="14.25">
      <c r="A38" s="6" t="s">
        <v>217</v>
      </c>
      <c r="B38">
        <v>2269</v>
      </c>
      <c r="C38">
        <v>2440</v>
      </c>
      <c r="D38">
        <v>2622</v>
      </c>
      <c r="E38">
        <f>2269+2753-C38</f>
        <v>2582</v>
      </c>
      <c r="G38">
        <v>131</v>
      </c>
      <c r="H38">
        <f>G38*G36*0.8</f>
        <v>44540</v>
      </c>
      <c r="I38">
        <f>G38*G36*0.1</f>
        <v>5567.5</v>
      </c>
      <c r="J38">
        <v>6035</v>
      </c>
      <c r="K38">
        <f>SUM(H38:J38)</f>
        <v>56142.5</v>
      </c>
      <c r="S38">
        <v>268560</v>
      </c>
      <c r="T38">
        <v>37320</v>
      </c>
      <c r="U38">
        <f>72397.5+60000</f>
        <v>132397.5</v>
      </c>
    </row>
    <row r="39" spans="1:21" ht="14.25">
      <c r="A39" s="6" t="s">
        <v>220</v>
      </c>
      <c r="B39">
        <v>1506</v>
      </c>
      <c r="C39">
        <v>1822</v>
      </c>
      <c r="D39">
        <v>2215</v>
      </c>
      <c r="E39">
        <v>1899</v>
      </c>
      <c r="G39">
        <v>77</v>
      </c>
      <c r="H39">
        <f>G39*G36*0.8</f>
        <v>26180</v>
      </c>
      <c r="I39">
        <f>G39*G36*0.1</f>
        <v>3272.5</v>
      </c>
      <c r="J39">
        <f>G39*G36*0.1</f>
        <v>3272.5</v>
      </c>
      <c r="K39">
        <f>SUM(H39:J39)</f>
        <v>32725</v>
      </c>
      <c r="U39">
        <f>SUM(S38:U38)</f>
        <v>438277.5</v>
      </c>
    </row>
    <row r="40" ht="14.25">
      <c r="K40">
        <f>SUM(K38:K39)</f>
        <v>88867.5</v>
      </c>
    </row>
    <row r="41" spans="19:21" ht="14.25">
      <c r="S41">
        <v>270405.8</v>
      </c>
      <c r="T41">
        <v>38338.05</v>
      </c>
      <c r="U41">
        <f>69533.65+60000</f>
        <v>129533.65</v>
      </c>
    </row>
  </sheetData>
  <sheetProtection/>
  <mergeCells count="8">
    <mergeCell ref="C1:E1"/>
    <mergeCell ref="G1:I1"/>
    <mergeCell ref="K1:M1"/>
    <mergeCell ref="O1:Q1"/>
    <mergeCell ref="S1:U1"/>
    <mergeCell ref="W1:Y1"/>
    <mergeCell ref="AA1:AC1"/>
    <mergeCell ref="AE1:A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/>
      <c r="C1"/>
    </row>
    <row r="2" ht="14.25">
      <c r="A2"/>
    </row>
    <row r="3" spans="1:3" ht="14.25">
      <c r="A3"/>
      <c r="C3"/>
    </row>
    <row r="4" spans="1:3" ht="14.25">
      <c r="A4" s="2" t="e">
        <v>#N/A</v>
      </c>
      <c r="C4"/>
    </row>
    <row r="5" ht="14.25">
      <c r="C5"/>
    </row>
    <row r="6" ht="14.25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4.25">
      <c r="A11"/>
      <c r="C11"/>
    </row>
    <row r="12" ht="14.25">
      <c r="C12"/>
    </row>
    <row r="13" ht="14.25">
      <c r="C13"/>
    </row>
    <row r="14" spans="1:3" ht="14.25">
      <c r="A14"/>
      <c r="C14"/>
    </row>
    <row r="15" ht="14.25">
      <c r="A15"/>
    </row>
    <row r="16" ht="14.25">
      <c r="A16"/>
    </row>
    <row r="17" spans="1:3" ht="14.25">
      <c r="A17"/>
      <c r="C17"/>
    </row>
    <row r="18" ht="14.25">
      <c r="C18"/>
    </row>
    <row r="19" ht="14.25">
      <c r="C19"/>
    </row>
    <row r="20" spans="1:3" ht="14.25">
      <c r="A20"/>
      <c r="C20"/>
    </row>
    <row r="21" ht="14.25">
      <c r="A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I25"/>
    </row>
    <row r="26" spans="1:3" ht="14.25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/>
      <c r="C1"/>
    </row>
    <row r="2" ht="14.25">
      <c r="A2"/>
    </row>
    <row r="3" spans="1:3" ht="14.25">
      <c r="A3"/>
      <c r="C3"/>
    </row>
    <row r="4" spans="1:3" ht="14.25">
      <c r="A4" s="2">
        <v>3</v>
      </c>
      <c r="C4"/>
    </row>
    <row r="5" ht="14.25">
      <c r="C5"/>
    </row>
    <row r="6" ht="14.25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4.25">
      <c r="A11"/>
      <c r="C11"/>
    </row>
    <row r="12" ht="14.25">
      <c r="C12"/>
    </row>
    <row r="13" ht="14.25">
      <c r="C13"/>
    </row>
    <row r="14" spans="1:3" ht="14.25">
      <c r="A14"/>
      <c r="C14"/>
    </row>
    <row r="15" ht="14.25">
      <c r="A15"/>
    </row>
    <row r="16" ht="14.25">
      <c r="A16"/>
    </row>
    <row r="17" spans="1:3" ht="14.25">
      <c r="A17"/>
      <c r="C17"/>
    </row>
    <row r="18" ht="14.25">
      <c r="C18"/>
    </row>
    <row r="19" ht="14.25">
      <c r="C19"/>
    </row>
    <row r="20" spans="1:3" ht="14.25">
      <c r="A20"/>
      <c r="C20"/>
    </row>
    <row r="21" ht="14.25">
      <c r="A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I25"/>
    </row>
    <row r="26" spans="1:3" ht="14.25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/>
      <c r="C1"/>
    </row>
    <row r="2" ht="14.25">
      <c r="A2"/>
    </row>
    <row r="3" spans="1:3" ht="14.25">
      <c r="A3"/>
      <c r="C3"/>
    </row>
    <row r="4" spans="1:3" ht="14.25">
      <c r="A4" s="2">
        <v>3</v>
      </c>
      <c r="C4"/>
    </row>
    <row r="5" ht="14.25">
      <c r="C5"/>
    </row>
    <row r="6" ht="14.25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4.25">
      <c r="A11"/>
      <c r="C11"/>
    </row>
    <row r="12" ht="14.25">
      <c r="C12"/>
    </row>
    <row r="13" ht="14.25">
      <c r="C13"/>
    </row>
    <row r="14" spans="1:3" ht="14.25">
      <c r="A14"/>
      <c r="C14"/>
    </row>
    <row r="15" ht="14.25">
      <c r="A15"/>
    </row>
    <row r="16" ht="14.25">
      <c r="A16"/>
    </row>
    <row r="17" spans="1:3" ht="14.25">
      <c r="A17"/>
      <c r="C17"/>
    </row>
    <row r="18" ht="14.25">
      <c r="C18"/>
    </row>
    <row r="19" ht="14.25">
      <c r="C19"/>
    </row>
    <row r="20" spans="1:3" ht="14.25">
      <c r="A20"/>
      <c r="C20"/>
    </row>
    <row r="21" ht="14.25">
      <c r="A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I25"/>
    </row>
    <row r="26" spans="1:3" ht="14.25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/>
      <c r="C1"/>
    </row>
    <row r="2" ht="14.25">
      <c r="A2"/>
    </row>
    <row r="3" spans="1:3" ht="14.25">
      <c r="A3"/>
      <c r="C3"/>
    </row>
    <row r="4" spans="1:3" ht="14.25">
      <c r="A4" s="2">
        <v>3</v>
      </c>
      <c r="C4"/>
    </row>
    <row r="5" ht="14.25">
      <c r="C5"/>
    </row>
    <row r="6" ht="14.25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4.25">
      <c r="A11"/>
      <c r="C11"/>
    </row>
    <row r="12" ht="14.25">
      <c r="C12"/>
    </row>
    <row r="13" ht="14.25">
      <c r="C13"/>
    </row>
    <row r="14" spans="1:3" ht="14.25">
      <c r="A14"/>
      <c r="C14"/>
    </row>
    <row r="15" ht="14.25">
      <c r="A15"/>
    </row>
    <row r="16" ht="14.25">
      <c r="A16"/>
    </row>
    <row r="17" spans="1:3" ht="14.25">
      <c r="A17"/>
      <c r="C17"/>
    </row>
    <row r="18" ht="14.25">
      <c r="C18"/>
    </row>
    <row r="19" ht="14.25">
      <c r="C19"/>
    </row>
    <row r="20" spans="1:3" ht="14.25">
      <c r="A20"/>
      <c r="C20"/>
    </row>
    <row r="21" ht="14.25">
      <c r="A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I25"/>
    </row>
    <row r="26" spans="1:3" ht="14.25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helloworld</dc:creator>
  <cp:keywords/>
  <dc:description/>
  <cp:lastModifiedBy>暖色</cp:lastModifiedBy>
  <cp:lastPrinted>2018-02-11T00:33:20Z</cp:lastPrinted>
  <dcterms:created xsi:type="dcterms:W3CDTF">2012-09-25T03:27:38Z</dcterms:created>
  <dcterms:modified xsi:type="dcterms:W3CDTF">2023-03-02T09:46:15Z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KSORubyTemplate">
    <vt:lpwstr>14</vt:lpwstr>
  </property>
  <property fmtid="{D5CDD505-2E9C-101B-9397-08002B2CF9AE}" pid="5" name="I">
    <vt:lpwstr>6BA6A626A7424EAE9E7D6F509699F3F9</vt:lpwstr>
  </property>
</Properties>
</file>