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7190" windowHeight="7395" tabRatio="917"/>
  </bookViews>
  <sheets>
    <sheet name="附件2--公建民营幼儿园" sheetId="15" r:id="rId1"/>
    <sheet name="学位数差额分析表（" sheetId="5" state="hidden" r:id="rId2"/>
  </sheets>
  <definedNames>
    <definedName name="_xlnm._FilterDatabase" localSheetId="0" hidden="1">'附件2--公建民营幼儿园'!$A$8:$HZ$49</definedName>
    <definedName name="_xlnm.Print_Area" localSheetId="0">'附件2--公建民营幼儿园'!$A$1:$L$49</definedName>
    <definedName name="_xlnm.Print_Area" localSheetId="1">'学位数差额分析表（'!$B$2:$BE$21</definedName>
    <definedName name="_xlnm.Print_Titles" localSheetId="0">'附件2--公建民营幼儿园'!$4:$6</definedName>
    <definedName name="_xlnm.Print_Titles" localSheetId="1">'学位数差额分析表（'!$4:$5</definedName>
  </definedNames>
  <calcPr calcId="145621"/>
</workbook>
</file>

<file path=xl/calcChain.xml><?xml version="1.0" encoding="utf-8"?>
<calcChain xmlns="http://schemas.openxmlformats.org/spreadsheetml/2006/main">
  <c r="BF21" i="5" l="1"/>
  <c r="BG21" i="5" s="1"/>
  <c r="BH21" i="5" s="1"/>
  <c r="BE21" i="5"/>
  <c r="BB21" i="5"/>
  <c r="AY21" i="5"/>
  <c r="AV21" i="5"/>
  <c r="AS21" i="5"/>
  <c r="AP21" i="5"/>
  <c r="AM21" i="5"/>
  <c r="AJ21" i="5"/>
  <c r="AG21" i="5"/>
  <c r="AD21" i="5"/>
  <c r="AA21" i="5"/>
  <c r="X21" i="5"/>
  <c r="U21" i="5"/>
  <c r="R21" i="5"/>
  <c r="O21" i="5"/>
  <c r="L21" i="5"/>
  <c r="I21" i="5"/>
  <c r="G21" i="5"/>
  <c r="E21" i="5"/>
  <c r="BE20" i="5"/>
  <c r="BF20" i="5" s="1"/>
  <c r="BB20" i="5"/>
  <c r="AY20" i="5"/>
  <c r="AV20" i="5"/>
  <c r="AS20" i="5"/>
  <c r="AP20" i="5"/>
  <c r="AM20" i="5"/>
  <c r="AJ20" i="5"/>
  <c r="AG20" i="5"/>
  <c r="AD20" i="5"/>
  <c r="AA20" i="5"/>
  <c r="X20" i="5"/>
  <c r="U20" i="5"/>
  <c r="R20" i="5"/>
  <c r="O20" i="5"/>
  <c r="L20" i="5"/>
  <c r="I20" i="5"/>
  <c r="G20" i="5"/>
  <c r="E20" i="5"/>
  <c r="BE19" i="5"/>
  <c r="BF19" i="5" s="1"/>
  <c r="BB19" i="5"/>
  <c r="AY19" i="5"/>
  <c r="AV19" i="5"/>
  <c r="AS19" i="5"/>
  <c r="AP19" i="5"/>
  <c r="AM19" i="5"/>
  <c r="AJ19" i="5"/>
  <c r="AG19" i="5"/>
  <c r="AD19" i="5"/>
  <c r="AA19" i="5"/>
  <c r="X19" i="5"/>
  <c r="U19" i="5"/>
  <c r="R19" i="5"/>
  <c r="O19" i="5"/>
  <c r="L19" i="5"/>
  <c r="I19" i="5"/>
  <c r="G19" i="5"/>
  <c r="E19" i="5"/>
  <c r="BF18" i="5"/>
  <c r="BE18" i="5"/>
  <c r="BB18" i="5"/>
  <c r="AY18" i="5"/>
  <c r="AV18" i="5"/>
  <c r="AS18" i="5"/>
  <c r="AP18" i="5"/>
  <c r="AM18" i="5"/>
  <c r="AJ18" i="5"/>
  <c r="AG18" i="5"/>
  <c r="AD18" i="5"/>
  <c r="AA18" i="5"/>
  <c r="X18" i="5"/>
  <c r="U18" i="5"/>
  <c r="R18" i="5"/>
  <c r="O18" i="5"/>
  <c r="L18" i="5"/>
  <c r="I18" i="5"/>
  <c r="G18" i="5"/>
  <c r="E18" i="5"/>
  <c r="BE17" i="5"/>
  <c r="BF17" i="5" s="1"/>
  <c r="BB17" i="5"/>
  <c r="AY17" i="5"/>
  <c r="AV17" i="5"/>
  <c r="AS17" i="5"/>
  <c r="AP17" i="5"/>
  <c r="AM17" i="5"/>
  <c r="AJ17" i="5"/>
  <c r="AG17" i="5"/>
  <c r="AD17" i="5"/>
  <c r="AA17" i="5"/>
  <c r="X17" i="5"/>
  <c r="U17" i="5"/>
  <c r="R17" i="5"/>
  <c r="O17" i="5"/>
  <c r="L17" i="5"/>
  <c r="I17" i="5"/>
  <c r="G17" i="5"/>
  <c r="E17" i="5"/>
  <c r="BD16" i="5"/>
  <c r="BC16" i="5"/>
  <c r="BA16" i="5"/>
  <c r="AZ16" i="5"/>
  <c r="AX16" i="5"/>
  <c r="AW16" i="5"/>
  <c r="AU16" i="5"/>
  <c r="AT16" i="5"/>
  <c r="AR16" i="5"/>
  <c r="AQ16" i="5"/>
  <c r="AO16" i="5"/>
  <c r="AN16" i="5"/>
  <c r="AL16" i="5"/>
  <c r="AK16" i="5"/>
  <c r="AI16" i="5"/>
  <c r="AH16" i="5"/>
  <c r="AF16" i="5"/>
  <c r="AE16" i="5"/>
  <c r="AC16" i="5"/>
  <c r="AB16" i="5"/>
  <c r="Z16" i="5"/>
  <c r="Y16" i="5"/>
  <c r="W16" i="5"/>
  <c r="V16" i="5"/>
  <c r="T16" i="5"/>
  <c r="S16" i="5"/>
  <c r="Q16" i="5"/>
  <c r="P16" i="5"/>
  <c r="N16" i="5"/>
  <c r="BE16" i="5" s="1"/>
  <c r="BF16" i="5" s="1"/>
  <c r="M16" i="5"/>
  <c r="K16" i="5"/>
  <c r="BB16" i="5" s="1"/>
  <c r="J16" i="5"/>
  <c r="H16" i="5"/>
  <c r="I16" i="5" s="1"/>
  <c r="G16" i="5"/>
  <c r="F16" i="5"/>
  <c r="E16" i="5"/>
  <c r="D16" i="5"/>
  <c r="BE15" i="5"/>
  <c r="BF15" i="5" s="1"/>
  <c r="BB15" i="5"/>
  <c r="AY15" i="5"/>
  <c r="AV15" i="5"/>
  <c r="AS15" i="5"/>
  <c r="AP15" i="5"/>
  <c r="AM15" i="5"/>
  <c r="AJ15" i="5"/>
  <c r="AG15" i="5"/>
  <c r="AD15" i="5"/>
  <c r="AA15" i="5"/>
  <c r="X15" i="5"/>
  <c r="U15" i="5"/>
  <c r="R15" i="5"/>
  <c r="O15" i="5"/>
  <c r="L15" i="5"/>
  <c r="I15" i="5"/>
  <c r="G15" i="5"/>
  <c r="E15" i="5"/>
  <c r="BF14" i="5"/>
  <c r="BG14" i="5" s="1"/>
  <c r="BH14" i="5" s="1"/>
  <c r="BE14" i="5"/>
  <c r="BB14" i="5"/>
  <c r="AY14" i="5"/>
  <c r="AV14" i="5"/>
  <c r="AS14" i="5"/>
  <c r="AP14" i="5"/>
  <c r="AM14" i="5"/>
  <c r="AJ14" i="5"/>
  <c r="AG14" i="5"/>
  <c r="AD14" i="5"/>
  <c r="AA14" i="5"/>
  <c r="X14" i="5"/>
  <c r="U14" i="5"/>
  <c r="R14" i="5"/>
  <c r="O14" i="5"/>
  <c r="L14" i="5"/>
  <c r="I14" i="5"/>
  <c r="G14" i="5"/>
  <c r="E14" i="5"/>
  <c r="BE13" i="5"/>
  <c r="BF13" i="5" s="1"/>
  <c r="BB13" i="5"/>
  <c r="AY13" i="5"/>
  <c r="AV13" i="5"/>
  <c r="AS13" i="5"/>
  <c r="AP13" i="5"/>
  <c r="AM13" i="5"/>
  <c r="AJ13" i="5"/>
  <c r="AG13" i="5"/>
  <c r="AD13" i="5"/>
  <c r="AA13" i="5"/>
  <c r="X13" i="5"/>
  <c r="U13" i="5"/>
  <c r="R13" i="5"/>
  <c r="O13" i="5"/>
  <c r="L13" i="5"/>
  <c r="I13" i="5"/>
  <c r="G13" i="5"/>
  <c r="E13" i="5"/>
  <c r="BF12" i="5"/>
  <c r="BE12" i="5"/>
  <c r="BB12" i="5"/>
  <c r="AY12" i="5"/>
  <c r="AV12" i="5"/>
  <c r="AS12" i="5"/>
  <c r="AP12" i="5"/>
  <c r="AM12" i="5"/>
  <c r="AJ12" i="5"/>
  <c r="AG12" i="5"/>
  <c r="AD12" i="5"/>
  <c r="AA12" i="5"/>
  <c r="X12" i="5"/>
  <c r="U12" i="5"/>
  <c r="R12" i="5"/>
  <c r="O12" i="5"/>
  <c r="L12" i="5"/>
  <c r="I12" i="5"/>
  <c r="G12" i="5"/>
  <c r="E12" i="5"/>
  <c r="BE11" i="5"/>
  <c r="BF11" i="5" s="1"/>
  <c r="BB11" i="5"/>
  <c r="AY11" i="5"/>
  <c r="AV11" i="5"/>
  <c r="AS11" i="5"/>
  <c r="AP11" i="5"/>
  <c r="AM11" i="5"/>
  <c r="AJ11" i="5"/>
  <c r="AG11" i="5"/>
  <c r="AD11" i="5"/>
  <c r="AA11" i="5"/>
  <c r="X11" i="5"/>
  <c r="U11" i="5"/>
  <c r="R11" i="5"/>
  <c r="O11" i="5"/>
  <c r="L11" i="5"/>
  <c r="I11" i="5"/>
  <c r="G11" i="5"/>
  <c r="E11" i="5"/>
  <c r="BE10" i="5"/>
  <c r="BF10" i="5" s="1"/>
  <c r="BB10" i="5"/>
  <c r="AY10" i="5"/>
  <c r="AV10" i="5"/>
  <c r="AS10" i="5"/>
  <c r="AP10" i="5"/>
  <c r="AM10" i="5"/>
  <c r="AJ10" i="5"/>
  <c r="AG10" i="5"/>
  <c r="AD10" i="5"/>
  <c r="AA10" i="5"/>
  <c r="X10" i="5"/>
  <c r="U10" i="5"/>
  <c r="R10" i="5"/>
  <c r="O10" i="5"/>
  <c r="L10" i="5"/>
  <c r="I10" i="5"/>
  <c r="G10" i="5"/>
  <c r="E10" i="5"/>
  <c r="BF9" i="5"/>
  <c r="BE9" i="5"/>
  <c r="BB9" i="5"/>
  <c r="AY9" i="5"/>
  <c r="AV9" i="5"/>
  <c r="AS9" i="5"/>
  <c r="AP9" i="5"/>
  <c r="AM9" i="5"/>
  <c r="AJ9" i="5"/>
  <c r="AG9" i="5"/>
  <c r="AD9" i="5"/>
  <c r="AA9" i="5"/>
  <c r="X9" i="5"/>
  <c r="U9" i="5"/>
  <c r="R9" i="5"/>
  <c r="O9" i="5"/>
  <c r="L9" i="5"/>
  <c r="I9" i="5"/>
  <c r="G9" i="5"/>
  <c r="E9" i="5"/>
  <c r="BD8" i="5"/>
  <c r="BC8" i="5"/>
  <c r="BB8" i="5"/>
  <c r="BA8" i="5"/>
  <c r="AZ8" i="5"/>
  <c r="AX8" i="5"/>
  <c r="AW8" i="5"/>
  <c r="AV8" i="5"/>
  <c r="AU8" i="5"/>
  <c r="AT8" i="5"/>
  <c r="AR8" i="5"/>
  <c r="AQ8" i="5"/>
  <c r="AO8" i="5"/>
  <c r="AN8" i="5"/>
  <c r="AL8" i="5"/>
  <c r="AK8" i="5"/>
  <c r="AI8" i="5"/>
  <c r="AH8" i="5"/>
  <c r="AF8" i="5"/>
  <c r="AE8" i="5"/>
  <c r="AC8" i="5"/>
  <c r="AB8" i="5"/>
  <c r="Z8" i="5"/>
  <c r="Y8" i="5"/>
  <c r="X8" i="5"/>
  <c r="W8" i="5"/>
  <c r="V8" i="5"/>
  <c r="T8" i="5"/>
  <c r="S8" i="5"/>
  <c r="R8" i="5"/>
  <c r="Q8" i="5"/>
  <c r="P8" i="5"/>
  <c r="N8" i="5"/>
  <c r="M8" i="5"/>
  <c r="L8" i="5"/>
  <c r="K8" i="5"/>
  <c r="BE8" i="5" s="1"/>
  <c r="BF8" i="5" s="1"/>
  <c r="J8" i="5"/>
  <c r="H8" i="5"/>
  <c r="I8" i="5" s="1"/>
  <c r="F8" i="5"/>
  <c r="AP8" i="5" s="1"/>
  <c r="D8" i="5"/>
  <c r="E8" i="5" s="1"/>
  <c r="BD7" i="5"/>
  <c r="BC7" i="5"/>
  <c r="BA7" i="5"/>
  <c r="AZ7" i="5"/>
  <c r="AX7" i="5"/>
  <c r="AW7" i="5"/>
  <c r="AU7" i="5"/>
  <c r="AT7" i="5"/>
  <c r="AR7" i="5"/>
  <c r="AQ7" i="5"/>
  <c r="AO7" i="5"/>
  <c r="AN7" i="5"/>
  <c r="AL7" i="5"/>
  <c r="AK7" i="5"/>
  <c r="AI7" i="5"/>
  <c r="AH7" i="5"/>
  <c r="AF7" i="5"/>
  <c r="AE7" i="5"/>
  <c r="AC7" i="5"/>
  <c r="AB7" i="5"/>
  <c r="Z7" i="5"/>
  <c r="Y7" i="5"/>
  <c r="W7" i="5"/>
  <c r="V7" i="5"/>
  <c r="T7" i="5"/>
  <c r="S7" i="5"/>
  <c r="Q7" i="5"/>
  <c r="P7" i="5"/>
  <c r="N7" i="5"/>
  <c r="BE7" i="5" s="1"/>
  <c r="BF7" i="5" s="1"/>
  <c r="M7" i="5"/>
  <c r="K7" i="5"/>
  <c r="BB7" i="5" s="1"/>
  <c r="J7" i="5"/>
  <c r="H7" i="5"/>
  <c r="I7" i="5" s="1"/>
  <c r="E7" i="5"/>
  <c r="D7" i="5"/>
  <c r="G8" i="5" l="1"/>
  <c r="F7" i="5"/>
  <c r="G7" i="5" s="1"/>
  <c r="L7" i="5"/>
  <c r="R7" i="5"/>
  <c r="X7" i="5"/>
  <c r="AV7" i="5"/>
  <c r="L16" i="5"/>
  <c r="R16" i="5"/>
  <c r="X16" i="5"/>
  <c r="AD16" i="5"/>
  <c r="AJ16" i="5"/>
  <c r="AP16" i="5"/>
  <c r="AV16" i="5"/>
  <c r="AD8" i="5"/>
  <c r="AJ8" i="5"/>
  <c r="O7" i="5"/>
  <c r="U7" i="5"/>
  <c r="AA7" i="5"/>
  <c r="AS7" i="5"/>
  <c r="AY7" i="5"/>
  <c r="O16" i="5"/>
  <c r="U16" i="5"/>
  <c r="AA16" i="5"/>
  <c r="AG16" i="5"/>
  <c r="AM16" i="5"/>
  <c r="AS16" i="5"/>
  <c r="AY16" i="5"/>
  <c r="O8" i="5"/>
  <c r="U8" i="5"/>
  <c r="AA8" i="5"/>
  <c r="AG8" i="5"/>
  <c r="AM8" i="5"/>
  <c r="AS8" i="5"/>
  <c r="AY8" i="5"/>
  <c r="AD7" i="5" l="1"/>
  <c r="AM7" i="5"/>
  <c r="AP7" i="5"/>
  <c r="AJ7" i="5"/>
  <c r="AG7" i="5"/>
</calcChain>
</file>

<file path=xl/sharedStrings.xml><?xml version="1.0" encoding="utf-8"?>
<sst xmlns="http://schemas.openxmlformats.org/spreadsheetml/2006/main" count="284" uniqueCount="113">
  <si>
    <t>附件2</t>
  </si>
  <si>
    <t>序号</t>
  </si>
  <si>
    <t>幼儿园名称</t>
  </si>
  <si>
    <t>幼儿园所在地</t>
  </si>
  <si>
    <t>园舍性质</t>
  </si>
  <si>
    <t>校园面积（平方米）</t>
  </si>
  <si>
    <t>开园招生时间</t>
  </si>
  <si>
    <t>学校
所数
（所）</t>
  </si>
  <si>
    <t>现状在园幼儿数（个）</t>
  </si>
  <si>
    <t>规划
班级数
（个）</t>
  </si>
  <si>
    <t>规划
学位数
（个）</t>
  </si>
  <si>
    <t>回收
时间</t>
  </si>
  <si>
    <t>占地面积</t>
  </si>
  <si>
    <t>建筑面积</t>
  </si>
  <si>
    <t>市区小计</t>
  </si>
  <si>
    <t>一</t>
  </si>
  <si>
    <t>鱼峰区</t>
  </si>
  <si>
    <t>城区</t>
  </si>
  <si>
    <t>国有</t>
  </si>
  <si>
    <t>2020年</t>
  </si>
  <si>
    <t>村屯</t>
  </si>
  <si>
    <t>二</t>
  </si>
  <si>
    <t>柳南区</t>
  </si>
  <si>
    <t>2021年</t>
  </si>
  <si>
    <t>柳北区</t>
  </si>
  <si>
    <t>2022年</t>
  </si>
  <si>
    <t>柳江区</t>
  </si>
  <si>
    <t>柳东新区</t>
  </si>
  <si>
    <t>乡镇</t>
  </si>
  <si>
    <t>附件1</t>
  </si>
  <si>
    <t>到2022年柳州市公办幼儿园在园人数占比50%差额分析表</t>
  </si>
  <si>
    <t>规划情况（户籍人口，公安局提供）</t>
  </si>
  <si>
    <t>现状</t>
  </si>
  <si>
    <t>到2020为提高公办园在园人数占比所采取的5步措施</t>
  </si>
  <si>
    <r>
      <rPr>
        <b/>
        <sz val="22"/>
        <color theme="1"/>
        <rFont val="黑体"/>
        <family val="3"/>
        <charset val="134"/>
      </rPr>
      <t>到</t>
    </r>
    <r>
      <rPr>
        <b/>
        <sz val="36"/>
        <color indexed="8"/>
        <rFont val="黑体"/>
        <family val="3"/>
        <charset val="134"/>
      </rPr>
      <t>2021</t>
    </r>
    <r>
      <rPr>
        <b/>
        <sz val="22"/>
        <color indexed="8"/>
        <rFont val="黑体"/>
        <family val="3"/>
        <charset val="134"/>
      </rPr>
      <t>年为提高公办园在园人数占比所采取的</t>
    </r>
    <r>
      <rPr>
        <b/>
        <sz val="22"/>
        <color indexed="8"/>
        <rFont val="黑体"/>
        <family val="3"/>
        <charset val="134"/>
      </rPr>
      <t>5</t>
    </r>
    <r>
      <rPr>
        <b/>
        <sz val="22"/>
        <color indexed="8"/>
        <rFont val="黑体"/>
        <family val="3"/>
        <charset val="134"/>
      </rPr>
      <t>步措施</t>
    </r>
  </si>
  <si>
    <r>
      <rPr>
        <b/>
        <sz val="22"/>
        <color theme="1"/>
        <rFont val="黑体"/>
        <family val="3"/>
        <charset val="134"/>
      </rPr>
      <t>到</t>
    </r>
    <r>
      <rPr>
        <b/>
        <sz val="36"/>
        <color indexed="8"/>
        <rFont val="黑体"/>
        <family val="3"/>
        <charset val="134"/>
      </rPr>
      <t>2022</t>
    </r>
    <r>
      <rPr>
        <b/>
        <sz val="22"/>
        <color indexed="8"/>
        <rFont val="黑体"/>
        <family val="3"/>
        <charset val="134"/>
      </rPr>
      <t>年为提高公办园在园人数占比所采取的</t>
    </r>
    <r>
      <rPr>
        <b/>
        <sz val="22"/>
        <color indexed="8"/>
        <rFont val="黑体"/>
        <family val="3"/>
        <charset val="134"/>
      </rPr>
      <t>5</t>
    </r>
    <r>
      <rPr>
        <b/>
        <sz val="22"/>
        <color indexed="8"/>
        <rFont val="黑体"/>
        <family val="3"/>
        <charset val="134"/>
      </rPr>
      <t>步措施</t>
    </r>
  </si>
  <si>
    <t>公办园在园幼儿占比差额分析</t>
  </si>
  <si>
    <t>到2020年</t>
  </si>
  <si>
    <t>到2021年</t>
  </si>
  <si>
    <t>到2022年</t>
  </si>
  <si>
    <t>总在园人数（含公办、公建民营和民办）</t>
  </si>
  <si>
    <t>公办幼儿园及小学附设幼儿班</t>
  </si>
  <si>
    <r>
      <rPr>
        <b/>
        <sz val="22"/>
        <color theme="1"/>
        <rFont val="宋体"/>
        <family val="3"/>
        <charset val="134"/>
      </rPr>
      <t>措施1：收回</t>
    </r>
    <r>
      <rPr>
        <b/>
        <u/>
        <sz val="22"/>
        <color indexed="8"/>
        <rFont val="黑体"/>
        <family val="3"/>
        <charset val="134"/>
      </rPr>
      <t>公建民营幼儿园纳入公办幼儿园</t>
    </r>
    <r>
      <rPr>
        <b/>
        <sz val="22"/>
        <color indexed="8"/>
        <rFont val="宋体"/>
        <family val="3"/>
        <charset val="134"/>
      </rPr>
      <t>后在园人数占比</t>
    </r>
  </si>
  <si>
    <r>
      <rPr>
        <b/>
        <sz val="22"/>
        <color theme="1"/>
        <rFont val="宋体"/>
        <family val="3"/>
        <charset val="134"/>
      </rPr>
      <t>措施2：完成</t>
    </r>
    <r>
      <rPr>
        <b/>
        <sz val="22"/>
        <color indexed="8"/>
        <rFont val="黑体"/>
        <family val="3"/>
        <charset val="134"/>
      </rPr>
      <t>新建、改扩建公办幼儿园</t>
    </r>
    <r>
      <rPr>
        <b/>
        <sz val="22"/>
        <color indexed="8"/>
        <rFont val="宋体"/>
        <family val="3"/>
        <charset val="134"/>
      </rPr>
      <t>后在园幼儿人数占比</t>
    </r>
  </si>
  <si>
    <t>措施3：市属国有企业投资建设的小区配套幼儿园移交教育部门后在园人数占比</t>
  </si>
  <si>
    <t>措施4：市(县)直部门、单位建设配套幼儿园移交教育部门后在园人数占比</t>
  </si>
  <si>
    <t>措施5：民营企业建设小区配套幼儿园移交教育部门后在园人数占比</t>
  </si>
  <si>
    <t>在园人数</t>
  </si>
  <si>
    <t>完成50%公办园在园人数</t>
  </si>
  <si>
    <t>在园人数占比（%）</t>
  </si>
  <si>
    <t>所数</t>
  </si>
  <si>
    <t>增加公办在园人数</t>
  </si>
  <si>
    <t>距离50%的目标差额（%）</t>
  </si>
  <si>
    <t>为弥补差额需增加学位数（个）</t>
  </si>
  <si>
    <t>为弥补差额需增加班级数（个）</t>
  </si>
  <si>
    <t>柳州市合计</t>
  </si>
  <si>
    <t>城中区</t>
  </si>
  <si>
    <t>——</t>
  </si>
  <si>
    <t>北部生态新区</t>
  </si>
  <si>
    <t>各县小计</t>
  </si>
  <si>
    <t>三江县</t>
  </si>
  <si>
    <t>鹿寨县</t>
  </si>
  <si>
    <t>柳城县</t>
  </si>
  <si>
    <t>融安县</t>
  </si>
  <si>
    <t>融水县</t>
  </si>
  <si>
    <t>说明：</t>
  </si>
  <si>
    <t>根据规划部门通过卫健部门的数据测算，我市市区2020年规划人口244万人，按照近期万人口指标450生/万人计算，则学前三年适龄儿童为9.76万人，超过公安部门提供的常住人口统计数据7.53万人约2.23万人，而且规划数据中鱼峰区的人口数无法将柳东新区、阳和工业新区从其中分出来，柳北区也无法将北部生态新区也存在同样的情况。因此，本次分析，我局采用由公安部门提供的我市常住人口统计数据作为测算依据。</t>
  </si>
  <si>
    <t>柳城县东泉华侨农场幼儿园</t>
  </si>
  <si>
    <t>柳城县社冲乡中心幼儿园</t>
  </si>
  <si>
    <t>柳城县古砦仫佬族乡龙美幼儿园</t>
  </si>
  <si>
    <t>柳城县冲脉镇米村小学幼儿园</t>
  </si>
  <si>
    <t>柳城县大埔镇乐寨幼儿园</t>
  </si>
  <si>
    <t>柳城县大埔镇勤俭幼儿园</t>
  </si>
  <si>
    <t>柳城县大埔镇三塘小学幼儿园</t>
  </si>
  <si>
    <t>柳城县东泉镇碑塘小学幼儿园</t>
  </si>
  <si>
    <t>柳城县东泉镇大樟小学幼儿园</t>
  </si>
  <si>
    <t>柳城县东泉镇古六幼儿园</t>
  </si>
  <si>
    <t>柳城县东泉镇雷塘小学幼儿园</t>
  </si>
  <si>
    <t>柳城县东泉镇莫道幼儿园</t>
  </si>
  <si>
    <t>柳城县东泉镇西安黄塘小学幼儿园</t>
  </si>
  <si>
    <t>柳城县东泉镇西安凉亭小学幼儿园</t>
  </si>
  <si>
    <t>柳城县东泉镇西安中段幼儿园</t>
  </si>
  <si>
    <t>柳城县东泉镇西安走马小学幼儿园</t>
  </si>
  <si>
    <t>柳城县古砦仫佬族乡大户小学幼儿园</t>
  </si>
  <si>
    <t>柳城县古砦仫佬族乡泗巷幼儿园</t>
  </si>
  <si>
    <t>柳城县古砦乡独山小学幼儿园</t>
  </si>
  <si>
    <t>柳城县古砦乡岭头小学幼儿园</t>
  </si>
  <si>
    <t>柳城县古砦乡上富小学幼儿园幼儿园</t>
  </si>
  <si>
    <t>柳城县六塘镇黄冲小学幼儿园</t>
  </si>
  <si>
    <t>柳城县六塘镇肯社小学幼儿园</t>
  </si>
  <si>
    <t>柳城县六塘镇拉燕小学幼儿园</t>
  </si>
  <si>
    <t>柳城县六塘镇三界小学幼儿园</t>
  </si>
  <si>
    <t>柳城县六塘镇油兰小学幼儿园</t>
  </si>
  <si>
    <t>柳城县六塘镇中团小学幼儿园</t>
  </si>
  <si>
    <t>柳城县龙头镇伏虎幼儿园</t>
  </si>
  <si>
    <t>柳城县龙头镇佳用小学幼儿园</t>
  </si>
  <si>
    <t>柳城县龙头镇隆水小学幼儿园</t>
  </si>
  <si>
    <t>柳城县龙头镇旗山幼儿园</t>
  </si>
  <si>
    <t>柳城县龙头镇顺天小学幼儿园</t>
  </si>
  <si>
    <t>柳城县龙头镇瓦窑小学幼儿园</t>
  </si>
  <si>
    <t>柳城县马山镇大龙幼儿园</t>
  </si>
  <si>
    <t>柳城县沙埔镇碑田小学幼儿园</t>
  </si>
  <si>
    <t>柳城县沙埔镇古仁幼儿园</t>
  </si>
  <si>
    <t>柳城县沙埔镇上雷幼儿园</t>
  </si>
  <si>
    <t>柳城县沙埔镇长隆小学幼儿园</t>
  </si>
  <si>
    <t>柳城县社冲乡仓贝小学幼儿园</t>
  </si>
  <si>
    <t>柳城县太平镇板贡幼儿园</t>
  </si>
  <si>
    <t>柳城县太平镇木界小学幼儿园</t>
  </si>
  <si>
    <t>柳城县太平镇山咀小学幼儿园</t>
  </si>
  <si>
    <t xml:space="preserve">乡镇 </t>
  </si>
  <si>
    <t>柳城县公建民营幼儿园统计表</t>
    <phoneticPr fontId="29" type="noConversion"/>
  </si>
  <si>
    <t>2022年</t>
    <phoneticPr fontId="29" type="noConversion"/>
  </si>
  <si>
    <t>小计</t>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</si>
</sst>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Red]0"/>
    <numFmt numFmtId="178" formatCode="0.00_);\(0.00\)"/>
    <numFmt numFmtId="179" formatCode="0_);[Red]\(0\)"/>
    <numFmt numFmtId="180" formatCode="0.00_ "/>
  </numFmts>
  <fonts count="31" x14ac:knownFonts="1">
    <font>
      <sz val="11"/>
      <color theme="1"/>
      <name val="宋体"/>
      <charset val="134"/>
      <scheme val="minor"/>
    </font>
    <font>
      <sz val="22"/>
      <color theme="1"/>
      <name val="宋体"/>
      <family val="3"/>
      <charset val="134"/>
      <scheme val="minor"/>
    </font>
    <font>
      <b/>
      <sz val="22"/>
      <color theme="1"/>
      <name val="宋体"/>
      <family val="3"/>
      <charset val="134"/>
      <scheme val="minor"/>
    </font>
    <font>
      <b/>
      <sz val="18"/>
      <color theme="1"/>
      <name val="宋体"/>
      <family val="3"/>
      <charset val="134"/>
      <scheme val="minor"/>
    </font>
    <font>
      <b/>
      <sz val="16"/>
      <color theme="1"/>
      <name val="宋体"/>
      <family val="3"/>
      <charset val="134"/>
      <scheme val="minor"/>
    </font>
    <font>
      <b/>
      <sz val="36"/>
      <color theme="1"/>
      <name val="方正小标宋简体"/>
      <family val="4"/>
      <charset val="134"/>
    </font>
    <font>
      <b/>
      <sz val="22"/>
      <color rgb="FFFF0000"/>
      <name val="宋体"/>
      <family val="3"/>
      <charset val="134"/>
      <scheme val="minor"/>
    </font>
    <font>
      <b/>
      <sz val="11"/>
      <color theme="1"/>
      <name val="宋体"/>
      <family val="3"/>
      <charset val="134"/>
      <scheme val="minor"/>
    </font>
    <font>
      <b/>
      <sz val="22"/>
      <color theme="1"/>
      <name val="黑体"/>
      <family val="3"/>
      <charset val="134"/>
    </font>
    <font>
      <sz val="18"/>
      <color theme="1"/>
      <name val="宋体"/>
      <family val="3"/>
      <charset val="134"/>
      <scheme val="minor"/>
    </font>
    <font>
      <b/>
      <sz val="22"/>
      <color theme="1"/>
      <name val="方正小标宋简体"/>
      <family val="4"/>
      <charset val="134"/>
    </font>
    <font>
      <b/>
      <sz val="22"/>
      <name val="宋体"/>
      <family val="3"/>
      <charset val="134"/>
      <scheme val="minor"/>
    </font>
    <font>
      <b/>
      <sz val="22"/>
      <name val="黑体"/>
      <family val="3"/>
      <charset val="134"/>
    </font>
    <font>
      <sz val="22"/>
      <name val="宋体"/>
      <family val="3"/>
      <charset val="134"/>
      <scheme val="minor"/>
    </font>
    <font>
      <sz val="11"/>
      <name val="宋体"/>
      <family val="3"/>
      <charset val="134"/>
      <scheme val="minor"/>
    </font>
    <font>
      <sz val="16"/>
      <name val="黑体"/>
      <family val="3"/>
      <charset val="134"/>
    </font>
    <font>
      <sz val="12"/>
      <name val="宋体"/>
      <family val="3"/>
      <charset val="134"/>
      <scheme val="minor"/>
    </font>
    <font>
      <sz val="16"/>
      <name val="方正小标宋简体"/>
      <family val="4"/>
      <charset val="134"/>
    </font>
    <font>
      <b/>
      <sz val="11"/>
      <name val="宋体"/>
      <family val="3"/>
      <charset val="134"/>
      <scheme val="minor"/>
    </font>
    <font>
      <b/>
      <sz val="12"/>
      <name val="宋体"/>
      <family val="3"/>
      <charset val="134"/>
    </font>
    <font>
      <sz val="12"/>
      <name val="宋体"/>
      <family val="3"/>
      <charset val="134"/>
    </font>
    <font>
      <b/>
      <sz val="12"/>
      <name val="宋体"/>
      <family val="3"/>
      <charset val="134"/>
      <scheme val="minor"/>
    </font>
    <font>
      <sz val="10"/>
      <name val="Arial"/>
      <family val="2"/>
    </font>
    <font>
      <b/>
      <sz val="36"/>
      <color indexed="8"/>
      <name val="黑体"/>
      <family val="3"/>
      <charset val="134"/>
    </font>
    <font>
      <b/>
      <sz val="22"/>
      <color indexed="8"/>
      <name val="黑体"/>
      <family val="3"/>
      <charset val="134"/>
    </font>
    <font>
      <b/>
      <sz val="22"/>
      <color theme="1"/>
      <name val="宋体"/>
      <family val="3"/>
      <charset val="134"/>
    </font>
    <font>
      <b/>
      <u/>
      <sz val="22"/>
      <color indexed="8"/>
      <name val="黑体"/>
      <family val="3"/>
      <charset val="134"/>
    </font>
    <font>
      <b/>
      <sz val="22"/>
      <color indexed="8"/>
      <name val="宋体"/>
      <family val="3"/>
      <charset val="134"/>
    </font>
    <font>
      <sz val="11"/>
      <color theme="1"/>
      <name val="宋体"/>
      <family val="3"/>
      <charset val="134"/>
      <scheme val="minor"/>
    </font>
    <font>
      <sz val="9"/>
      <name val="宋体"/>
      <family val="3"/>
      <charset val="134"/>
      <scheme val="minor"/>
    </font>
    <font>
      <sz val="12"/>
      <color indexed="8"/>
      <name val="宋体"/>
      <family val="3"/>
      <charset val="134"/>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31">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medium">
        <color auto="1"/>
      </top>
      <bottom/>
      <diagonal/>
    </border>
    <border>
      <left/>
      <right style="medium">
        <color auto="1"/>
      </right>
      <top style="medium">
        <color auto="1"/>
      </top>
      <bottom/>
      <diagonal/>
    </border>
    <border>
      <left/>
      <right/>
      <top/>
      <bottom style="thin">
        <color auto="1"/>
      </bottom>
      <diagonal/>
    </border>
    <border>
      <left/>
      <right style="medium">
        <color auto="1"/>
      </right>
      <top/>
      <bottom style="thin">
        <color auto="1"/>
      </bottom>
      <diagonal/>
    </border>
  </borders>
  <cellStyleXfs count="6">
    <xf numFmtId="0" fontId="0" fillId="0" borderId="0">
      <alignment vertical="center"/>
    </xf>
    <xf numFmtId="0" fontId="20" fillId="0" borderId="0">
      <alignment vertical="center"/>
    </xf>
    <xf numFmtId="0" fontId="20" fillId="0" borderId="0">
      <alignment vertical="center"/>
    </xf>
    <xf numFmtId="0" fontId="28" fillId="0" borderId="0">
      <alignment vertical="center"/>
    </xf>
    <xf numFmtId="0" fontId="20" fillId="0" borderId="0" applyBorder="0"/>
    <xf numFmtId="0" fontId="22" fillId="0" borderId="0">
      <alignment vertical="center"/>
    </xf>
  </cellStyleXfs>
  <cellXfs count="199">
    <xf numFmtId="0" fontId="0" fillId="0" borderId="0" xfId="0">
      <alignment vertical="center"/>
    </xf>
    <xf numFmtId="0" fontId="1" fillId="0" borderId="0" xfId="0" applyFont="1">
      <alignment vertical="center"/>
    </xf>
    <xf numFmtId="0" fontId="2" fillId="0" borderId="0" xfId="0" applyFont="1">
      <alignment vertical="center"/>
    </xf>
    <xf numFmtId="0" fontId="2" fillId="2" borderId="0" xfId="0" applyFont="1" applyFill="1">
      <alignment vertical="center"/>
    </xf>
    <xf numFmtId="0" fontId="2" fillId="3" borderId="0" xfId="0" applyFont="1" applyFill="1">
      <alignment vertical="center"/>
    </xf>
    <xf numFmtId="0" fontId="1" fillId="0" borderId="0" xfId="0" applyFont="1" applyFill="1">
      <alignment vertical="center"/>
    </xf>
    <xf numFmtId="0" fontId="3" fillId="0" borderId="0" xfId="0" applyFont="1">
      <alignment vertical="center"/>
    </xf>
    <xf numFmtId="0" fontId="0" fillId="0" borderId="0" xfId="0" applyAlignment="1">
      <alignment horizontal="center" vertical="center"/>
    </xf>
    <xf numFmtId="0" fontId="0" fillId="0" borderId="0" xfId="0" applyNumberFormat="1" applyAlignment="1">
      <alignment horizontal="center" vertical="center"/>
    </xf>
    <xf numFmtId="10" fontId="0" fillId="0" borderId="0" xfId="0" applyNumberFormat="1" applyAlignment="1">
      <alignment horizontal="center" vertical="center"/>
    </xf>
    <xf numFmtId="0" fontId="4" fillId="0" borderId="0" xfId="0" applyFont="1">
      <alignment vertical="center"/>
    </xf>
    <xf numFmtId="0" fontId="2" fillId="0" borderId="7" xfId="0" applyFont="1" applyBorder="1" applyAlignment="1">
      <alignment horizontal="center" vertical="center"/>
    </xf>
    <xf numFmtId="0" fontId="6"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7" fillId="2" borderId="0" xfId="0" applyFont="1" applyFill="1">
      <alignment vertical="center"/>
    </xf>
    <xf numFmtId="0" fontId="2" fillId="2" borderId="6" xfId="0" applyFont="1" applyFill="1" applyBorder="1">
      <alignment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7" fillId="3" borderId="0" xfId="0" applyFont="1" applyFill="1">
      <alignment vertical="center"/>
    </xf>
    <xf numFmtId="0" fontId="8" fillId="3" borderId="6" xfId="0" applyFont="1" applyFill="1" applyBorder="1">
      <alignment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0" fillId="0" borderId="0" xfId="0" applyFill="1">
      <alignment vertical="center"/>
    </xf>
    <xf numFmtId="0" fontId="1" fillId="0" borderId="6" xfId="0" applyFont="1" applyFill="1" applyBorder="1">
      <alignment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10" xfId="0" applyFont="1" applyFill="1" applyBorder="1">
      <alignment vertical="center"/>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Alignment="1">
      <alignment horizontal="center" vertical="center"/>
    </xf>
    <xf numFmtId="0" fontId="2" fillId="0" borderId="15" xfId="0" applyFont="1" applyBorder="1" applyAlignment="1">
      <alignment horizontal="center" vertical="center" wrapText="1"/>
    </xf>
    <xf numFmtId="0" fontId="2" fillId="0" borderId="17"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0" fontId="2" fillId="2" borderId="0" xfId="0" applyFont="1" applyFill="1" applyBorder="1" applyAlignment="1">
      <alignment horizontal="center" vertical="center" wrapText="1"/>
    </xf>
    <xf numFmtId="0" fontId="2" fillId="0" borderId="18" xfId="0" applyFont="1" applyBorder="1" applyAlignment="1">
      <alignment horizontal="center" vertical="center"/>
    </xf>
    <xf numFmtId="0" fontId="2" fillId="2" borderId="15" xfId="0" applyFont="1" applyFill="1" applyBorder="1" applyAlignment="1">
      <alignment horizontal="center" vertical="center"/>
    </xf>
    <xf numFmtId="0" fontId="2" fillId="2" borderId="6" xfId="0" applyFont="1" applyFill="1" applyBorder="1" applyAlignment="1">
      <alignment horizontal="center" vertical="center"/>
    </xf>
    <xf numFmtId="0" fontId="6" fillId="2" borderId="8" xfId="0" applyFont="1" applyFill="1" applyBorder="1" applyAlignment="1">
      <alignment horizontal="center" vertical="center"/>
    </xf>
    <xf numFmtId="10" fontId="12" fillId="2" borderId="15" xfId="0" applyNumberFormat="1" applyFont="1" applyFill="1" applyBorder="1" applyAlignment="1">
      <alignment horizontal="center" vertical="center"/>
    </xf>
    <xf numFmtId="0" fontId="2" fillId="2" borderId="6" xfId="0" applyNumberFormat="1" applyFont="1" applyFill="1" applyBorder="1" applyAlignment="1">
      <alignment horizontal="center" vertical="center"/>
    </xf>
    <xf numFmtId="0" fontId="6" fillId="2" borderId="8" xfId="0" applyNumberFormat="1" applyFont="1" applyFill="1" applyBorder="1" applyAlignment="1">
      <alignment horizontal="center" vertical="center"/>
    </xf>
    <xf numFmtId="1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3" borderId="15" xfId="0" applyFont="1" applyFill="1" applyBorder="1" applyAlignment="1">
      <alignment horizontal="center" vertical="center"/>
    </xf>
    <xf numFmtId="0" fontId="2" fillId="3" borderId="6" xfId="0" applyFont="1" applyFill="1" applyBorder="1" applyAlignment="1">
      <alignment horizontal="center" vertical="center"/>
    </xf>
    <xf numFmtId="0" fontId="6" fillId="3" borderId="8" xfId="0" applyFont="1" applyFill="1" applyBorder="1" applyAlignment="1">
      <alignment horizontal="center" vertical="center"/>
    </xf>
    <xf numFmtId="10" fontId="12" fillId="3" borderId="15" xfId="0" applyNumberFormat="1" applyFont="1" applyFill="1" applyBorder="1" applyAlignment="1">
      <alignment horizontal="center" vertical="center"/>
    </xf>
    <xf numFmtId="0" fontId="2" fillId="3" borderId="6" xfId="0" applyNumberFormat="1" applyFont="1" applyFill="1" applyBorder="1" applyAlignment="1">
      <alignment horizontal="center" vertical="center"/>
    </xf>
    <xf numFmtId="10" fontId="2" fillId="3" borderId="8" xfId="0" applyNumberFormat="1" applyFont="1" applyFill="1" applyBorder="1" applyAlignment="1">
      <alignment horizontal="center" vertical="center"/>
    </xf>
    <xf numFmtId="0" fontId="1" fillId="0" borderId="15" xfId="0" applyFont="1" applyFill="1" applyBorder="1" applyAlignment="1">
      <alignment horizontal="center" vertical="center"/>
    </xf>
    <xf numFmtId="0" fontId="1" fillId="0" borderId="6" xfId="0" applyFont="1" applyFill="1" applyBorder="1" applyAlignment="1">
      <alignment horizontal="center" vertical="center"/>
    </xf>
    <xf numFmtId="0" fontId="13" fillId="0" borderId="8" xfId="0" applyFont="1" applyFill="1" applyBorder="1" applyAlignment="1">
      <alignment horizontal="center" vertical="center"/>
    </xf>
    <xf numFmtId="10" fontId="12" fillId="0" borderId="15" xfId="0" applyNumberFormat="1" applyFont="1" applyFill="1" applyBorder="1" applyAlignment="1">
      <alignment horizontal="center" vertical="center"/>
    </xf>
    <xf numFmtId="0" fontId="1" fillId="0" borderId="6"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10" fontId="1" fillId="0" borderId="8" xfId="0" applyNumberFormat="1" applyFont="1" applyFill="1" applyBorder="1" applyAlignment="1">
      <alignment horizontal="center" vertical="center"/>
    </xf>
    <xf numFmtId="0" fontId="11" fillId="3" borderId="8" xfId="0" applyFont="1" applyFill="1" applyBorder="1" applyAlignment="1">
      <alignment horizontal="center" vertical="center"/>
    </xf>
    <xf numFmtId="0" fontId="1" fillId="0" borderId="10" xfId="0" applyFont="1" applyFill="1" applyBorder="1" applyAlignment="1">
      <alignment horizontal="center" vertical="center"/>
    </xf>
    <xf numFmtId="0" fontId="13" fillId="0" borderId="12" xfId="0" applyFont="1" applyFill="1" applyBorder="1" applyAlignment="1">
      <alignment horizontal="center" vertical="center"/>
    </xf>
    <xf numFmtId="10" fontId="12" fillId="0" borderId="19" xfId="0" applyNumberFormat="1" applyFont="1" applyFill="1" applyBorder="1" applyAlignment="1">
      <alignment horizontal="center" vertical="center"/>
    </xf>
    <xf numFmtId="0" fontId="1" fillId="0" borderId="10" xfId="0" applyNumberFormat="1" applyFont="1" applyFill="1" applyBorder="1" applyAlignment="1">
      <alignment horizontal="center" vertical="center"/>
    </xf>
    <xf numFmtId="0" fontId="1" fillId="0" borderId="12" xfId="0" applyNumberFormat="1" applyFont="1" applyFill="1" applyBorder="1" applyAlignment="1">
      <alignment horizontal="center" vertical="center"/>
    </xf>
    <xf numFmtId="10" fontId="1" fillId="0" borderId="12" xfId="0" applyNumberFormat="1" applyFont="1" applyFill="1" applyBorder="1" applyAlignment="1">
      <alignment horizontal="center" vertical="center"/>
    </xf>
    <xf numFmtId="0" fontId="3" fillId="0" borderId="0" xfId="0" applyNumberFormat="1" applyFont="1" applyAlignment="1">
      <alignment horizontal="center" vertical="center"/>
    </xf>
    <xf numFmtId="0" fontId="2" fillId="0" borderId="8" xfId="0" applyNumberFormat="1" applyFont="1" applyBorder="1" applyAlignment="1">
      <alignment horizontal="center" vertical="center" wrapText="1"/>
    </xf>
    <xf numFmtId="10" fontId="2" fillId="2" borderId="0" xfId="0" applyNumberFormat="1" applyFont="1" applyFill="1" applyBorder="1" applyAlignment="1">
      <alignment horizontal="center" vertical="center" wrapText="1"/>
    </xf>
    <xf numFmtId="0" fontId="2" fillId="3" borderId="8" xfId="0" applyNumberFormat="1" applyFont="1" applyFill="1" applyBorder="1" applyAlignment="1">
      <alignment horizontal="center" vertical="center"/>
    </xf>
    <xf numFmtId="0" fontId="6" fillId="3" borderId="8" xfId="0" applyNumberFormat="1" applyFont="1" applyFill="1" applyBorder="1" applyAlignment="1">
      <alignment horizontal="center" vertical="center"/>
    </xf>
    <xf numFmtId="10" fontId="2" fillId="0" borderId="8" xfId="0" applyNumberFormat="1" applyFont="1" applyFill="1" applyBorder="1" applyAlignment="1">
      <alignment horizontal="center" vertical="center"/>
    </xf>
    <xf numFmtId="10" fontId="2" fillId="0" borderId="12" xfId="0" applyNumberFormat="1" applyFont="1" applyFill="1" applyBorder="1" applyAlignment="1">
      <alignment horizontal="center" vertical="center"/>
    </xf>
    <xf numFmtId="10" fontId="3" fillId="0" borderId="0" xfId="0" applyNumberFormat="1" applyFont="1" applyAlignment="1">
      <alignment horizontal="center" vertical="center"/>
    </xf>
    <xf numFmtId="0" fontId="2" fillId="3" borderId="0" xfId="0" applyFont="1" applyFill="1" applyBorder="1" applyAlignment="1">
      <alignment horizontal="center" vertical="center" wrapText="1"/>
    </xf>
    <xf numFmtId="10" fontId="2" fillId="3" borderId="22" xfId="0" applyNumberFormat="1" applyFont="1" applyFill="1" applyBorder="1" applyAlignment="1">
      <alignment horizontal="center" vertical="center"/>
    </xf>
    <xf numFmtId="0" fontId="2" fillId="2" borderId="7" xfId="0" applyNumberFormat="1" applyFont="1" applyFill="1" applyBorder="1" applyAlignment="1">
      <alignment horizontal="center" vertical="center"/>
    </xf>
    <xf numFmtId="0" fontId="2" fillId="3" borderId="7" xfId="0" applyNumberFormat="1" applyFont="1" applyFill="1" applyBorder="1" applyAlignment="1">
      <alignment horizontal="center" vertical="center"/>
    </xf>
    <xf numFmtId="10" fontId="2" fillId="0" borderId="22" xfId="0" applyNumberFormat="1" applyFont="1" applyFill="1" applyBorder="1" applyAlignment="1">
      <alignment horizontal="center" vertical="center"/>
    </xf>
    <xf numFmtId="0" fontId="1" fillId="0" borderId="7" xfId="0" applyNumberFormat="1" applyFont="1" applyFill="1" applyBorder="1" applyAlignment="1">
      <alignment horizontal="center" vertical="center"/>
    </xf>
    <xf numFmtId="10" fontId="2" fillId="0" borderId="23" xfId="0" applyNumberFormat="1" applyFont="1" applyFill="1" applyBorder="1" applyAlignment="1">
      <alignment horizontal="center" vertical="center"/>
    </xf>
    <xf numFmtId="0" fontId="1" fillId="0" borderId="11" xfId="0" applyNumberFormat="1" applyFont="1" applyFill="1" applyBorder="1" applyAlignment="1">
      <alignment horizontal="center" vertical="center"/>
    </xf>
    <xf numFmtId="10" fontId="2" fillId="3" borderId="0" xfId="0" applyNumberFormat="1" applyFont="1" applyFill="1" applyBorder="1" applyAlignment="1">
      <alignment horizontal="center" vertical="center" wrapText="1"/>
    </xf>
    <xf numFmtId="10" fontId="2" fillId="2" borderId="22" xfId="0" applyNumberFormat="1" applyFont="1" applyFill="1" applyBorder="1" applyAlignment="1">
      <alignment horizontal="center" vertical="center"/>
    </xf>
    <xf numFmtId="0" fontId="2" fillId="4" borderId="0" xfId="0" applyFont="1" applyFill="1" applyBorder="1" applyAlignment="1">
      <alignment horizontal="center" vertical="center" wrapText="1"/>
    </xf>
    <xf numFmtId="10" fontId="2" fillId="2" borderId="15" xfId="0" applyNumberFormat="1" applyFont="1" applyFill="1" applyBorder="1" applyAlignment="1">
      <alignment horizontal="center" vertical="center"/>
    </xf>
    <xf numFmtId="10" fontId="2" fillId="3" borderId="15" xfId="0" applyNumberFormat="1" applyFont="1" applyFill="1" applyBorder="1" applyAlignment="1">
      <alignment horizontal="center" vertical="center"/>
    </xf>
    <xf numFmtId="10" fontId="2" fillId="0" borderId="15" xfId="0" applyNumberFormat="1" applyFont="1" applyFill="1" applyBorder="1" applyAlignment="1">
      <alignment horizontal="center" vertical="center"/>
    </xf>
    <xf numFmtId="10" fontId="2" fillId="4" borderId="0" xfId="0" applyNumberFormat="1" applyFont="1" applyFill="1" applyBorder="1" applyAlignment="1">
      <alignment horizontal="center" vertical="center" wrapText="1"/>
    </xf>
    <xf numFmtId="0" fontId="1" fillId="0" borderId="8" xfId="0" applyFont="1" applyFill="1" applyBorder="1">
      <alignment vertical="center"/>
    </xf>
    <xf numFmtId="0" fontId="5" fillId="0" borderId="1" xfId="0" applyFont="1" applyBorder="1" applyAlignment="1">
      <alignment vertical="center"/>
    </xf>
    <xf numFmtId="0" fontId="2" fillId="0" borderId="22" xfId="0" applyFont="1" applyBorder="1" applyAlignment="1">
      <alignment vertical="center" wrapText="1"/>
    </xf>
    <xf numFmtId="10" fontId="8" fillId="2" borderId="7" xfId="0" applyNumberFormat="1" applyFont="1" applyFill="1" applyBorder="1" applyAlignment="1">
      <alignment horizontal="center" vertical="center"/>
    </xf>
    <xf numFmtId="177" fontId="2" fillId="2" borderId="8" xfId="0" applyNumberFormat="1" applyFont="1" applyFill="1" applyBorder="1" applyAlignment="1">
      <alignment horizontal="center" vertical="center"/>
    </xf>
    <xf numFmtId="177" fontId="1" fillId="2" borderId="22"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6" fontId="1" fillId="0" borderId="22" xfId="0" applyNumberFormat="1" applyFont="1" applyFill="1" applyBorder="1" applyAlignment="1">
      <alignment horizontal="center" vertical="center"/>
    </xf>
    <xf numFmtId="177" fontId="1" fillId="0" borderId="8" xfId="0" applyNumberFormat="1" applyFont="1" applyFill="1" applyBorder="1" applyAlignment="1">
      <alignment horizontal="center" vertical="center"/>
    </xf>
    <xf numFmtId="177" fontId="2" fillId="3" borderId="8" xfId="0" applyNumberFormat="1" applyFont="1" applyFill="1" applyBorder="1" applyAlignment="1">
      <alignment horizontal="center" vertical="center"/>
    </xf>
    <xf numFmtId="177" fontId="2" fillId="3" borderId="22" xfId="0" applyNumberFormat="1" applyFont="1" applyFill="1" applyBorder="1" applyAlignment="1">
      <alignment horizontal="center" vertical="center"/>
    </xf>
    <xf numFmtId="0" fontId="14" fillId="2" borderId="0" xfId="0" applyFont="1" applyFill="1">
      <alignmen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left" vertical="center" wrapText="1"/>
    </xf>
    <xf numFmtId="176" fontId="14" fillId="0" borderId="0" xfId="0" applyNumberFormat="1" applyFont="1" applyAlignment="1">
      <alignment horizontal="center" vertical="center"/>
    </xf>
    <xf numFmtId="178" fontId="14" fillId="0" borderId="0" xfId="0" applyNumberFormat="1" applyFont="1">
      <alignment vertical="center"/>
    </xf>
    <xf numFmtId="0" fontId="15" fillId="0" borderId="0" xfId="0" applyFont="1" applyAlignment="1">
      <alignment horizontal="center" vertical="center"/>
    </xf>
    <xf numFmtId="0" fontId="16" fillId="0" borderId="0" xfId="0" applyFont="1" applyAlignment="1">
      <alignment horizontal="left" vertical="center" wrapText="1"/>
    </xf>
    <xf numFmtId="0" fontId="18" fillId="0" borderId="8" xfId="0" applyFont="1" applyFill="1" applyBorder="1" applyAlignment="1">
      <alignment horizontal="center" vertical="center"/>
    </xf>
    <xf numFmtId="0" fontId="19" fillId="0" borderId="8" xfId="0" applyFont="1" applyFill="1" applyBorder="1" applyAlignment="1">
      <alignment horizontal="center" vertical="center" wrapText="1"/>
    </xf>
    <xf numFmtId="176" fontId="19" fillId="0" borderId="8" xfId="0" applyNumberFormat="1" applyFont="1" applyFill="1" applyBorder="1" applyAlignment="1">
      <alignment horizontal="center" vertical="center" wrapText="1"/>
    </xf>
    <xf numFmtId="0" fontId="18" fillId="0" borderId="8" xfId="0" applyFont="1" applyFill="1" applyBorder="1" applyAlignment="1">
      <alignment horizontal="center" vertical="center" wrapText="1"/>
    </xf>
    <xf numFmtId="0" fontId="14" fillId="0" borderId="8" xfId="0" applyFont="1" applyBorder="1" applyAlignment="1">
      <alignment horizontal="center" vertical="center"/>
    </xf>
    <xf numFmtId="176" fontId="20" fillId="0" borderId="8" xfId="0" applyNumberFormat="1" applyFont="1" applyFill="1" applyBorder="1" applyAlignment="1" applyProtection="1">
      <alignment horizontal="center" vertical="center" wrapText="1" shrinkToFit="1"/>
      <protection locked="0"/>
    </xf>
    <xf numFmtId="176" fontId="20" fillId="0" borderId="8" xfId="0" applyNumberFormat="1" applyFont="1" applyFill="1" applyBorder="1" applyAlignment="1">
      <alignment horizontal="center" vertical="center"/>
    </xf>
    <xf numFmtId="178" fontId="16" fillId="0" borderId="0" xfId="0" applyNumberFormat="1" applyFont="1" applyFill="1" applyAlignment="1">
      <alignment horizontal="center" vertical="center"/>
    </xf>
    <xf numFmtId="0" fontId="16" fillId="0" borderId="0" xfId="0" applyFont="1" applyFill="1" applyAlignment="1">
      <alignment horizontal="center" vertical="center"/>
    </xf>
    <xf numFmtId="179" fontId="19" fillId="0" borderId="8" xfId="0" applyNumberFormat="1" applyFont="1" applyFill="1" applyBorder="1" applyAlignment="1">
      <alignment horizontal="left" vertical="center" wrapText="1"/>
    </xf>
    <xf numFmtId="178" fontId="16" fillId="2" borderId="0" xfId="0" applyNumberFormat="1" applyFont="1" applyFill="1" applyAlignment="1">
      <alignment horizontal="center" vertical="center"/>
    </xf>
    <xf numFmtId="0" fontId="16" fillId="2" borderId="0" xfId="0" applyFont="1" applyFill="1" applyAlignment="1">
      <alignment horizontal="center" vertical="center"/>
    </xf>
    <xf numFmtId="176" fontId="20" fillId="0" borderId="8" xfId="0" applyNumberFormat="1" applyFont="1" applyFill="1" applyBorder="1" applyAlignment="1" applyProtection="1">
      <alignment horizontal="center" vertical="center" shrinkToFit="1"/>
      <protection hidden="1"/>
    </xf>
    <xf numFmtId="176" fontId="14" fillId="0" borderId="8" xfId="0" applyNumberFormat="1" applyFont="1" applyFill="1" applyBorder="1" applyAlignment="1">
      <alignment horizontal="center" vertical="center" wrapText="1"/>
    </xf>
    <xf numFmtId="180" fontId="14" fillId="0" borderId="0" xfId="0" applyNumberFormat="1" applyFont="1">
      <alignment vertical="center"/>
    </xf>
    <xf numFmtId="0" fontId="30" fillId="0" borderId="8" xfId="0" applyNumberFormat="1" applyFont="1" applyFill="1" applyBorder="1" applyAlignment="1">
      <alignment horizontal="left" vertical="center" wrapText="1"/>
    </xf>
    <xf numFmtId="0" fontId="30" fillId="0" borderId="8" xfId="0" applyNumberFormat="1" applyFont="1" applyFill="1" applyBorder="1" applyAlignment="1">
      <alignment horizontal="left" vertical="center"/>
    </xf>
    <xf numFmtId="0" fontId="30" fillId="0" borderId="8" xfId="0" applyFont="1" applyFill="1" applyBorder="1" applyAlignment="1">
      <alignment horizontal="left" vertical="center"/>
    </xf>
    <xf numFmtId="0" fontId="20" fillId="0" borderId="8" xfId="0" applyNumberFormat="1" applyFont="1" applyFill="1" applyBorder="1" applyAlignment="1">
      <alignment horizontal="left" vertical="center"/>
    </xf>
    <xf numFmtId="0" fontId="20" fillId="0" borderId="8" xfId="0" applyNumberFormat="1" applyFont="1" applyFill="1" applyBorder="1" applyAlignment="1">
      <alignment horizontal="left" vertical="center" wrapText="1"/>
    </xf>
    <xf numFmtId="0" fontId="30" fillId="0" borderId="16" xfId="0" applyNumberFormat="1" applyFont="1" applyFill="1" applyBorder="1" applyAlignment="1">
      <alignment horizontal="left" vertical="center" wrapText="1"/>
    </xf>
    <xf numFmtId="0" fontId="30" fillId="0" borderId="16" xfId="0" applyNumberFormat="1" applyFont="1" applyFill="1" applyBorder="1" applyAlignment="1">
      <alignment horizontal="left" vertical="center"/>
    </xf>
    <xf numFmtId="0" fontId="30" fillId="0" borderId="16" xfId="0" applyFont="1" applyFill="1" applyBorder="1" applyAlignment="1">
      <alignment horizontal="left" vertical="center"/>
    </xf>
    <xf numFmtId="176" fontId="20" fillId="0" borderId="16" xfId="0" applyNumberFormat="1" applyFont="1" applyFill="1" applyBorder="1" applyAlignment="1" applyProtection="1">
      <alignment horizontal="center" vertical="center" wrapText="1" shrinkToFit="1"/>
      <protection locked="0"/>
    </xf>
    <xf numFmtId="176" fontId="20" fillId="0" borderId="16" xfId="0" applyNumberFormat="1" applyFont="1" applyFill="1" applyBorder="1" applyAlignment="1">
      <alignment horizontal="center" vertical="center"/>
    </xf>
    <xf numFmtId="176" fontId="20" fillId="0" borderId="16" xfId="0" applyNumberFormat="1" applyFont="1" applyFill="1" applyBorder="1" applyAlignment="1" applyProtection="1">
      <alignment horizontal="center" vertical="center" shrinkToFit="1"/>
      <protection hidden="1"/>
    </xf>
    <xf numFmtId="176" fontId="14" fillId="0" borderId="16" xfId="0" applyNumberFormat="1" applyFont="1" applyFill="1" applyBorder="1" applyAlignment="1">
      <alignment horizontal="center" vertical="center" wrapText="1"/>
    </xf>
    <xf numFmtId="0" fontId="20" fillId="0" borderId="16" xfId="0" applyNumberFormat="1" applyFont="1" applyFill="1" applyBorder="1" applyAlignment="1">
      <alignment horizontal="left" vertical="center"/>
    </xf>
    <xf numFmtId="0" fontId="14" fillId="0" borderId="8" xfId="0" applyFont="1" applyBorder="1" applyAlignment="1">
      <alignment horizontal="left" vertical="center" wrapText="1"/>
    </xf>
    <xf numFmtId="0" fontId="14" fillId="0" borderId="8" xfId="0" applyFont="1" applyBorder="1">
      <alignment vertical="center"/>
    </xf>
    <xf numFmtId="176" fontId="14" fillId="0" borderId="8" xfId="0" applyNumberFormat="1" applyFont="1" applyBorder="1" applyAlignment="1">
      <alignment horizontal="center" vertical="center"/>
    </xf>
    <xf numFmtId="178" fontId="14" fillId="0" borderId="8" xfId="0" applyNumberFormat="1" applyFont="1" applyBorder="1">
      <alignment vertical="center"/>
    </xf>
    <xf numFmtId="0" fontId="17" fillId="0" borderId="0" xfId="0" applyFont="1" applyAlignment="1">
      <alignment horizontal="center" vertical="center"/>
    </xf>
    <xf numFmtId="176" fontId="17" fillId="0" borderId="0" xfId="0" applyNumberFormat="1" applyFont="1" applyAlignment="1">
      <alignment horizontal="center" vertical="center"/>
    </xf>
    <xf numFmtId="0" fontId="17" fillId="0" borderId="29" xfId="0" applyFont="1" applyBorder="1" applyAlignment="1">
      <alignment horizontal="center" vertical="center"/>
    </xf>
    <xf numFmtId="176" fontId="17" fillId="0" borderId="29" xfId="0" applyNumberFormat="1" applyFont="1" applyBorder="1" applyAlignment="1">
      <alignment horizontal="center" vertical="center"/>
    </xf>
    <xf numFmtId="176" fontId="19" fillId="0" borderId="8" xfId="0" applyNumberFormat="1" applyFont="1" applyFill="1" applyBorder="1" applyAlignment="1">
      <alignment horizontal="center" vertical="center" wrapText="1"/>
    </xf>
    <xf numFmtId="0" fontId="21" fillId="0" borderId="8" xfId="0" applyFont="1" applyFill="1" applyBorder="1" applyAlignment="1">
      <alignment horizontal="center" vertical="center" wrapText="1"/>
    </xf>
    <xf numFmtId="0" fontId="18" fillId="0" borderId="8" xfId="0" applyFont="1" applyFill="1" applyBorder="1" applyAlignment="1">
      <alignment horizontal="center" vertical="center"/>
    </xf>
    <xf numFmtId="0" fontId="19" fillId="0" borderId="8" xfId="0" applyFont="1" applyFill="1" applyBorder="1" applyAlignment="1">
      <alignment horizontal="left" vertical="center" wrapText="1"/>
    </xf>
    <xf numFmtId="0" fontId="19" fillId="0" borderId="8" xfId="0" applyFont="1" applyFill="1" applyBorder="1" applyAlignment="1">
      <alignment horizontal="center" vertical="center" wrapText="1"/>
    </xf>
    <xf numFmtId="0" fontId="5" fillId="0" borderId="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0" fillId="0" borderId="13" xfId="0" applyFont="1" applyBorder="1" applyAlignment="1">
      <alignment horizontal="center" vertical="center"/>
    </xf>
    <xf numFmtId="0" fontId="10" fillId="0" borderId="5" xfId="0" applyFont="1" applyBorder="1" applyAlignment="1">
      <alignment horizontal="center" vertical="center"/>
    </xf>
    <xf numFmtId="0" fontId="8" fillId="2" borderId="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3" borderId="7" xfId="0" applyFont="1" applyFill="1" applyBorder="1" applyAlignment="1">
      <alignment horizontal="center" vertical="center" wrapText="1"/>
    </xf>
    <xf numFmtId="0" fontId="1" fillId="3" borderId="8" xfId="0" applyFont="1" applyFill="1" applyBorder="1" applyAlignment="1">
      <alignment horizontal="center" vertical="center"/>
    </xf>
    <xf numFmtId="0" fontId="1" fillId="3" borderId="16"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5" xfId="0" applyFont="1" applyBorder="1" applyAlignment="1">
      <alignment horizontal="center" vertical="center" wrapText="1"/>
    </xf>
    <xf numFmtId="0" fontId="2" fillId="2" borderId="6" xfId="0" applyFont="1" applyFill="1" applyBorder="1" applyAlignment="1">
      <alignment horizontal="center" vertical="center" wrapText="1"/>
    </xf>
    <xf numFmtId="0" fontId="1" fillId="2" borderId="16" xfId="0" applyFont="1" applyFill="1" applyBorder="1" applyAlignment="1">
      <alignment horizontal="center" vertical="center"/>
    </xf>
    <xf numFmtId="0" fontId="2" fillId="4" borderId="8"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9" fillId="0" borderId="0" xfId="0" applyFont="1" applyAlignment="1">
      <alignment horizontal="left" vertical="center" wrapText="1"/>
    </xf>
    <xf numFmtId="0" fontId="11" fillId="0" borderId="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3" borderId="15"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 fillId="4" borderId="8" xfId="0" applyFont="1" applyFill="1" applyBorder="1" applyAlignment="1">
      <alignment horizontal="center" vertical="center"/>
    </xf>
    <xf numFmtId="0" fontId="1" fillId="4" borderId="16"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1" xfId="0" applyFont="1" applyFill="1" applyBorder="1" applyAlignment="1">
      <alignment horizontal="center" vertical="center" wrapText="1"/>
    </xf>
  </cellXfs>
  <cellStyles count="6">
    <cellStyle name="常规" xfId="0" builtinId="0"/>
    <cellStyle name="常规 2" xfId="3"/>
    <cellStyle name="常规 2 3" xfId="2"/>
    <cellStyle name="常规 22" xfId="4"/>
    <cellStyle name="常规 3 2" xfId="1"/>
    <cellStyle name="常规 5"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Z50"/>
  <sheetViews>
    <sheetView tabSelected="1" view="pageBreakPreview" zoomScale="130" zoomScaleNormal="90" zoomScaleSheetLayoutView="130" workbookViewId="0">
      <pane ySplit="6" topLeftCell="A7" activePane="bottomLeft" state="frozen"/>
      <selection pane="bottomLeft" activeCell="N36" sqref="N36"/>
    </sheetView>
  </sheetViews>
  <sheetFormatPr defaultColWidth="9" defaultRowHeight="13.5" x14ac:dyDescent="0.15"/>
  <cols>
    <col min="1" max="1" width="4.875" style="105" customWidth="1"/>
    <col min="2" max="2" width="43.625" style="106" customWidth="1"/>
    <col min="3" max="3" width="8.125" style="104" customWidth="1"/>
    <col min="4" max="4" width="6.625" style="104" customWidth="1"/>
    <col min="5" max="5" width="11.25" style="107" hidden="1" customWidth="1"/>
    <col min="6" max="6" width="12" style="107" hidden="1" customWidth="1"/>
    <col min="7" max="7" width="9.125" style="107" hidden="1" customWidth="1"/>
    <col min="8" max="8" width="8" style="107" customWidth="1"/>
    <col min="9" max="9" width="10.375" style="107" customWidth="1"/>
    <col min="10" max="10" width="8" style="107" customWidth="1"/>
    <col min="11" max="11" width="9.25" style="107" customWidth="1"/>
    <col min="12" max="12" width="8.125" style="104" customWidth="1"/>
    <col min="13" max="13" width="12.875" style="108"/>
    <col min="14" max="16384" width="9" style="104"/>
  </cols>
  <sheetData>
    <row r="1" spans="1:234" ht="18" customHeight="1" x14ac:dyDescent="0.15">
      <c r="A1" s="109"/>
      <c r="B1" s="110" t="s">
        <v>0</v>
      </c>
    </row>
    <row r="2" spans="1:234" ht="13.5" customHeight="1" x14ac:dyDescent="0.15">
      <c r="A2" s="143" t="s">
        <v>110</v>
      </c>
      <c r="B2" s="143"/>
      <c r="C2" s="143"/>
      <c r="D2" s="143"/>
      <c r="E2" s="144"/>
      <c r="F2" s="144"/>
      <c r="G2" s="144"/>
      <c r="H2" s="144"/>
      <c r="I2" s="144"/>
      <c r="J2" s="144"/>
      <c r="K2" s="144"/>
      <c r="L2" s="143"/>
    </row>
    <row r="3" spans="1:234" ht="12.95" customHeight="1" x14ac:dyDescent="0.15">
      <c r="A3" s="145"/>
      <c r="B3" s="145"/>
      <c r="C3" s="145"/>
      <c r="D3" s="145"/>
      <c r="E3" s="146"/>
      <c r="F3" s="146"/>
      <c r="G3" s="146"/>
      <c r="H3" s="146"/>
      <c r="I3" s="146"/>
      <c r="J3" s="146"/>
      <c r="K3" s="146"/>
      <c r="L3" s="145"/>
    </row>
    <row r="4" spans="1:234" ht="14.25" customHeight="1" x14ac:dyDescent="0.15">
      <c r="A4" s="149" t="s">
        <v>1</v>
      </c>
      <c r="B4" s="150" t="s">
        <v>2</v>
      </c>
      <c r="C4" s="151" t="s">
        <v>3</v>
      </c>
      <c r="D4" s="151" t="s">
        <v>4</v>
      </c>
      <c r="E4" s="147" t="s">
        <v>5</v>
      </c>
      <c r="F4" s="147"/>
      <c r="G4" s="147" t="s">
        <v>6</v>
      </c>
      <c r="H4" s="147" t="s">
        <v>7</v>
      </c>
      <c r="I4" s="147" t="s">
        <v>8</v>
      </c>
      <c r="J4" s="147" t="s">
        <v>9</v>
      </c>
      <c r="K4" s="147" t="s">
        <v>10</v>
      </c>
      <c r="L4" s="148" t="s">
        <v>11</v>
      </c>
      <c r="M4" s="118"/>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9"/>
      <c r="BP4" s="119"/>
      <c r="BQ4" s="119"/>
      <c r="BR4" s="119"/>
      <c r="BS4" s="119"/>
      <c r="BT4" s="119"/>
      <c r="BU4" s="119"/>
      <c r="BV4" s="119"/>
      <c r="BW4" s="119"/>
      <c r="BX4" s="119"/>
      <c r="BY4" s="119"/>
      <c r="BZ4" s="119"/>
      <c r="CA4" s="119"/>
      <c r="CB4" s="119"/>
      <c r="CC4" s="119"/>
      <c r="CD4" s="119"/>
      <c r="CE4" s="119"/>
      <c r="CF4" s="119"/>
      <c r="CG4" s="119"/>
      <c r="CH4" s="119"/>
      <c r="CI4" s="119"/>
      <c r="CJ4" s="119"/>
      <c r="CK4" s="119"/>
      <c r="CL4" s="119"/>
      <c r="CM4" s="119"/>
      <c r="CN4" s="119"/>
      <c r="CO4" s="119"/>
      <c r="CP4" s="119"/>
      <c r="CQ4" s="119"/>
      <c r="CR4" s="119"/>
      <c r="CS4" s="119"/>
      <c r="CT4" s="119"/>
      <c r="CU4" s="119"/>
      <c r="CV4" s="119"/>
      <c r="CW4" s="119"/>
      <c r="CX4" s="119"/>
      <c r="CY4" s="119"/>
      <c r="CZ4" s="119"/>
      <c r="DA4" s="119"/>
      <c r="DB4" s="119"/>
      <c r="DC4" s="119"/>
      <c r="DD4" s="119"/>
      <c r="DE4" s="119"/>
      <c r="DF4" s="119"/>
      <c r="DG4" s="119"/>
      <c r="DH4" s="119"/>
      <c r="DI4" s="119"/>
      <c r="DJ4" s="119"/>
      <c r="DK4" s="119"/>
      <c r="DL4" s="119"/>
      <c r="DM4" s="119"/>
      <c r="DN4" s="119"/>
      <c r="DO4" s="119"/>
      <c r="DP4" s="119"/>
      <c r="DQ4" s="119"/>
      <c r="DR4" s="119"/>
      <c r="DS4" s="119"/>
      <c r="DT4" s="119"/>
      <c r="DU4" s="119"/>
      <c r="DV4" s="119"/>
      <c r="DW4" s="119"/>
      <c r="DX4" s="119"/>
      <c r="DY4" s="119"/>
      <c r="DZ4" s="119"/>
      <c r="EA4" s="119"/>
      <c r="EB4" s="119"/>
      <c r="EC4" s="119"/>
      <c r="ED4" s="119"/>
      <c r="EE4" s="119"/>
      <c r="EF4" s="119"/>
      <c r="EG4" s="119"/>
      <c r="EH4" s="119"/>
      <c r="EI4" s="119"/>
      <c r="EJ4" s="119"/>
      <c r="EK4" s="119"/>
      <c r="EL4" s="119"/>
      <c r="EM4" s="119"/>
      <c r="EN4" s="119"/>
      <c r="EO4" s="119"/>
      <c r="EP4" s="119"/>
      <c r="EQ4" s="119"/>
      <c r="ER4" s="119"/>
      <c r="ES4" s="119"/>
      <c r="ET4" s="119"/>
      <c r="EU4" s="119"/>
      <c r="EV4" s="119"/>
      <c r="EW4" s="119"/>
      <c r="EX4" s="119"/>
      <c r="EY4" s="119"/>
      <c r="EZ4" s="119"/>
      <c r="FA4" s="119"/>
      <c r="FB4" s="119"/>
      <c r="FC4" s="119"/>
      <c r="FD4" s="119"/>
      <c r="FE4" s="119"/>
      <c r="FF4" s="119"/>
      <c r="FG4" s="119"/>
      <c r="FH4" s="119"/>
      <c r="FI4" s="119"/>
      <c r="FJ4" s="119"/>
      <c r="FK4" s="119"/>
      <c r="FL4" s="119"/>
      <c r="FM4" s="119"/>
      <c r="FN4" s="119"/>
      <c r="FO4" s="119"/>
      <c r="FP4" s="119"/>
      <c r="FQ4" s="119"/>
      <c r="FR4" s="119"/>
      <c r="FS4" s="119"/>
      <c r="FT4" s="119"/>
      <c r="FU4" s="119"/>
      <c r="FV4" s="119"/>
      <c r="FW4" s="119"/>
      <c r="FX4" s="119"/>
      <c r="FY4" s="119"/>
      <c r="FZ4" s="119"/>
      <c r="GA4" s="119"/>
      <c r="GB4" s="119"/>
      <c r="GC4" s="119"/>
      <c r="GD4" s="119"/>
      <c r="GE4" s="119"/>
      <c r="GF4" s="119"/>
      <c r="GG4" s="119"/>
      <c r="GH4" s="119"/>
      <c r="GI4" s="119"/>
      <c r="GJ4" s="119"/>
      <c r="GK4" s="119"/>
      <c r="GL4" s="119"/>
      <c r="GM4" s="119"/>
      <c r="GN4" s="119"/>
      <c r="GO4" s="119"/>
      <c r="GP4" s="119"/>
      <c r="GQ4" s="119"/>
      <c r="GR4" s="119"/>
      <c r="GS4" s="119"/>
      <c r="GT4" s="119"/>
      <c r="GU4" s="119"/>
      <c r="GV4" s="119"/>
      <c r="GW4" s="119"/>
      <c r="GX4" s="119"/>
      <c r="GY4" s="119"/>
      <c r="GZ4" s="119"/>
      <c r="HA4" s="119"/>
      <c r="HB4" s="119"/>
      <c r="HC4" s="119"/>
      <c r="HD4" s="119"/>
      <c r="HE4" s="119"/>
      <c r="HF4" s="119"/>
      <c r="HG4" s="119"/>
      <c r="HH4" s="119"/>
      <c r="HI4" s="119"/>
      <c r="HJ4" s="119"/>
      <c r="HK4" s="119"/>
      <c r="HL4" s="119"/>
      <c r="HM4" s="119"/>
      <c r="HN4" s="119"/>
      <c r="HO4" s="119"/>
      <c r="HP4" s="119"/>
      <c r="HQ4" s="119"/>
      <c r="HR4" s="119"/>
      <c r="HS4" s="119"/>
      <c r="HT4" s="119"/>
      <c r="HU4" s="119"/>
      <c r="HV4" s="119"/>
      <c r="HW4" s="119"/>
      <c r="HX4" s="119"/>
      <c r="HY4" s="119"/>
      <c r="HZ4" s="119"/>
    </row>
    <row r="5" spans="1:234" ht="14.25" x14ac:dyDescent="0.15">
      <c r="A5" s="149"/>
      <c r="B5" s="150"/>
      <c r="C5" s="151"/>
      <c r="D5" s="151"/>
      <c r="E5" s="147"/>
      <c r="F5" s="147"/>
      <c r="G5" s="147"/>
      <c r="H5" s="147"/>
      <c r="I5" s="147"/>
      <c r="J5" s="147"/>
      <c r="K5" s="147"/>
      <c r="L5" s="148"/>
      <c r="M5" s="118"/>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c r="CK5" s="119"/>
      <c r="CL5" s="119"/>
      <c r="CM5" s="119"/>
      <c r="CN5" s="119"/>
      <c r="CO5" s="119"/>
      <c r="CP5" s="119"/>
      <c r="CQ5" s="119"/>
      <c r="CR5" s="119"/>
      <c r="CS5" s="119"/>
      <c r="CT5" s="119"/>
      <c r="CU5" s="119"/>
      <c r="CV5" s="119"/>
      <c r="CW5" s="119"/>
      <c r="CX5" s="119"/>
      <c r="CY5" s="119"/>
      <c r="CZ5" s="119"/>
      <c r="DA5" s="119"/>
      <c r="DB5" s="119"/>
      <c r="DC5" s="119"/>
      <c r="DD5" s="119"/>
      <c r="DE5" s="119"/>
      <c r="DF5" s="119"/>
      <c r="DG5" s="119"/>
      <c r="DH5" s="119"/>
      <c r="DI5" s="119"/>
      <c r="DJ5" s="119"/>
      <c r="DK5" s="119"/>
      <c r="DL5" s="119"/>
      <c r="DM5" s="119"/>
      <c r="DN5" s="119"/>
      <c r="DO5" s="119"/>
      <c r="DP5" s="119"/>
      <c r="DQ5" s="119"/>
      <c r="DR5" s="119"/>
      <c r="DS5" s="119"/>
      <c r="DT5" s="119"/>
      <c r="DU5" s="119"/>
      <c r="DV5" s="119"/>
      <c r="DW5" s="119"/>
      <c r="DX5" s="119"/>
      <c r="DY5" s="119"/>
      <c r="DZ5" s="119"/>
      <c r="EA5" s="119"/>
      <c r="EB5" s="119"/>
      <c r="EC5" s="119"/>
      <c r="ED5" s="119"/>
      <c r="EE5" s="119"/>
      <c r="EF5" s="119"/>
      <c r="EG5" s="119"/>
      <c r="EH5" s="119"/>
      <c r="EI5" s="119"/>
      <c r="EJ5" s="119"/>
      <c r="EK5" s="119"/>
      <c r="EL5" s="119"/>
      <c r="EM5" s="119"/>
      <c r="EN5" s="119"/>
      <c r="EO5" s="119"/>
      <c r="EP5" s="119"/>
      <c r="EQ5" s="119"/>
      <c r="ER5" s="119"/>
      <c r="ES5" s="119"/>
      <c r="ET5" s="119"/>
      <c r="EU5" s="119"/>
      <c r="EV5" s="119"/>
      <c r="EW5" s="119"/>
      <c r="EX5" s="119"/>
      <c r="EY5" s="119"/>
      <c r="EZ5" s="119"/>
      <c r="FA5" s="119"/>
      <c r="FB5" s="119"/>
      <c r="FC5" s="119"/>
      <c r="FD5" s="119"/>
      <c r="FE5" s="119"/>
      <c r="FF5" s="119"/>
      <c r="FG5" s="119"/>
      <c r="FH5" s="119"/>
      <c r="FI5" s="119"/>
      <c r="FJ5" s="119"/>
      <c r="FK5" s="119"/>
      <c r="FL5" s="119"/>
      <c r="FM5" s="119"/>
      <c r="FN5" s="119"/>
      <c r="FO5" s="119"/>
      <c r="FP5" s="119"/>
      <c r="FQ5" s="119"/>
      <c r="FR5" s="119"/>
      <c r="FS5" s="119"/>
      <c r="FT5" s="119"/>
      <c r="FU5" s="119"/>
      <c r="FV5" s="119"/>
      <c r="FW5" s="119"/>
      <c r="FX5" s="119"/>
      <c r="FY5" s="119"/>
      <c r="FZ5" s="119"/>
      <c r="GA5" s="119"/>
      <c r="GB5" s="119"/>
      <c r="GC5" s="119"/>
      <c r="GD5" s="119"/>
      <c r="GE5" s="119"/>
      <c r="GF5" s="119"/>
      <c r="GG5" s="119"/>
      <c r="GH5" s="119"/>
      <c r="GI5" s="119"/>
      <c r="GJ5" s="119"/>
      <c r="GK5" s="119"/>
      <c r="GL5" s="119"/>
      <c r="GM5" s="119"/>
      <c r="GN5" s="119"/>
      <c r="GO5" s="119"/>
      <c r="GP5" s="119"/>
      <c r="GQ5" s="119"/>
      <c r="GR5" s="119"/>
      <c r="GS5" s="119"/>
      <c r="GT5" s="119"/>
      <c r="GU5" s="119"/>
      <c r="GV5" s="119"/>
      <c r="GW5" s="119"/>
      <c r="GX5" s="119"/>
      <c r="GY5" s="119"/>
      <c r="GZ5" s="119"/>
      <c r="HA5" s="119"/>
      <c r="HB5" s="119"/>
      <c r="HC5" s="119"/>
      <c r="HD5" s="119"/>
      <c r="HE5" s="119"/>
      <c r="HF5" s="119"/>
      <c r="HG5" s="119"/>
      <c r="HH5" s="119"/>
      <c r="HI5" s="119"/>
      <c r="HJ5" s="119"/>
      <c r="HK5" s="119"/>
      <c r="HL5" s="119"/>
      <c r="HM5" s="119"/>
      <c r="HN5" s="119"/>
      <c r="HO5" s="119"/>
      <c r="HP5" s="119"/>
      <c r="HQ5" s="119"/>
      <c r="HR5" s="119"/>
      <c r="HS5" s="119"/>
      <c r="HT5" s="119"/>
      <c r="HU5" s="119"/>
      <c r="HV5" s="119"/>
      <c r="HW5" s="119"/>
      <c r="HX5" s="119"/>
      <c r="HY5" s="119"/>
      <c r="HZ5" s="119"/>
    </row>
    <row r="6" spans="1:234" ht="33" customHeight="1" x14ac:dyDescent="0.15">
      <c r="A6" s="149"/>
      <c r="B6" s="150"/>
      <c r="C6" s="151"/>
      <c r="D6" s="151"/>
      <c r="E6" s="113" t="s">
        <v>12</v>
      </c>
      <c r="F6" s="113" t="s">
        <v>13</v>
      </c>
      <c r="G6" s="147"/>
      <c r="H6" s="147"/>
      <c r="I6" s="147"/>
      <c r="J6" s="147"/>
      <c r="K6" s="147"/>
      <c r="L6" s="148"/>
      <c r="M6" s="118"/>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c r="EA6" s="119"/>
      <c r="EB6" s="119"/>
      <c r="EC6" s="119"/>
      <c r="ED6" s="119"/>
      <c r="EE6" s="119"/>
      <c r="EF6" s="119"/>
      <c r="EG6" s="119"/>
      <c r="EH6" s="119"/>
      <c r="EI6" s="119"/>
      <c r="EJ6" s="119"/>
      <c r="EK6" s="119"/>
      <c r="EL6" s="119"/>
      <c r="EM6" s="119"/>
      <c r="EN6" s="119"/>
      <c r="EO6" s="119"/>
      <c r="EP6" s="119"/>
      <c r="EQ6" s="119"/>
      <c r="ER6" s="119"/>
      <c r="ES6" s="119"/>
      <c r="ET6" s="119"/>
      <c r="EU6" s="119"/>
      <c r="EV6" s="119"/>
      <c r="EW6" s="119"/>
      <c r="EX6" s="119"/>
      <c r="EY6" s="119"/>
      <c r="EZ6" s="119"/>
      <c r="FA6" s="119"/>
      <c r="FB6" s="119"/>
      <c r="FC6" s="119"/>
      <c r="FD6" s="119"/>
      <c r="FE6" s="119"/>
      <c r="FF6" s="119"/>
      <c r="FG6" s="119"/>
      <c r="FH6" s="119"/>
      <c r="FI6" s="119"/>
      <c r="FJ6" s="119"/>
      <c r="FK6" s="119"/>
      <c r="FL6" s="119"/>
      <c r="FM6" s="119"/>
      <c r="FN6" s="119"/>
      <c r="FO6" s="119"/>
      <c r="FP6" s="119"/>
      <c r="FQ6" s="119"/>
      <c r="FR6" s="119"/>
      <c r="FS6" s="119"/>
      <c r="FT6" s="119"/>
      <c r="FU6" s="119"/>
      <c r="FV6" s="119"/>
      <c r="FW6" s="119"/>
      <c r="FX6" s="119"/>
      <c r="FY6" s="119"/>
      <c r="FZ6" s="119"/>
      <c r="GA6" s="119"/>
      <c r="GB6" s="119"/>
      <c r="GC6" s="119"/>
      <c r="GD6" s="119"/>
      <c r="GE6" s="119"/>
      <c r="GF6" s="119"/>
      <c r="GG6" s="119"/>
      <c r="GH6" s="119"/>
      <c r="GI6" s="119"/>
      <c r="GJ6" s="119"/>
      <c r="GK6" s="119"/>
      <c r="GL6" s="119"/>
      <c r="GM6" s="119"/>
      <c r="GN6" s="119"/>
      <c r="GO6" s="119"/>
      <c r="GP6" s="119"/>
      <c r="GQ6" s="119"/>
      <c r="GR6" s="119"/>
      <c r="GS6" s="119"/>
      <c r="GT6" s="119"/>
      <c r="GU6" s="119"/>
      <c r="GV6" s="119"/>
      <c r="GW6" s="119"/>
      <c r="GX6" s="119"/>
      <c r="GY6" s="119"/>
      <c r="GZ6" s="119"/>
      <c r="HA6" s="119"/>
      <c r="HB6" s="119"/>
      <c r="HC6" s="119"/>
      <c r="HD6" s="119"/>
      <c r="HE6" s="119"/>
      <c r="HF6" s="119"/>
      <c r="HG6" s="119"/>
      <c r="HH6" s="119"/>
      <c r="HI6" s="119"/>
      <c r="HJ6" s="119"/>
      <c r="HK6" s="119"/>
      <c r="HL6" s="119"/>
      <c r="HM6" s="119"/>
      <c r="HN6" s="119"/>
      <c r="HO6" s="119"/>
      <c r="HP6" s="119"/>
      <c r="HQ6" s="119"/>
      <c r="HR6" s="119"/>
      <c r="HS6" s="119"/>
      <c r="HT6" s="119"/>
      <c r="HU6" s="119"/>
      <c r="HV6" s="119"/>
      <c r="HW6" s="119"/>
      <c r="HX6" s="119"/>
      <c r="HY6" s="119"/>
      <c r="HZ6" s="119"/>
    </row>
    <row r="7" spans="1:234" s="103" customFormat="1" ht="14.25" x14ac:dyDescent="0.15">
      <c r="A7" s="111"/>
      <c r="B7" s="114" t="s">
        <v>112</v>
      </c>
      <c r="C7" s="112"/>
      <c r="D7" s="112"/>
      <c r="E7" s="113"/>
      <c r="F7" s="113"/>
      <c r="G7" s="113"/>
      <c r="H7" s="113"/>
      <c r="I7" s="113">
        <v>2861</v>
      </c>
      <c r="J7" s="113">
        <v>156</v>
      </c>
      <c r="K7" s="113">
        <v>4680</v>
      </c>
      <c r="L7" s="120"/>
      <c r="M7" s="121"/>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2"/>
      <c r="EG7" s="122"/>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122"/>
      <c r="GZ7" s="122"/>
      <c r="HA7" s="122"/>
      <c r="HB7" s="122"/>
      <c r="HC7" s="122"/>
      <c r="HD7" s="122"/>
      <c r="HE7" s="122"/>
      <c r="HF7" s="122"/>
      <c r="HG7" s="122"/>
      <c r="HH7" s="122"/>
      <c r="HI7" s="122"/>
      <c r="HJ7" s="122"/>
      <c r="HK7" s="122"/>
      <c r="HL7" s="122"/>
      <c r="HM7" s="122"/>
      <c r="HN7" s="122"/>
      <c r="HO7" s="122"/>
      <c r="HP7" s="122"/>
      <c r="HQ7" s="122"/>
      <c r="HR7" s="122"/>
      <c r="HS7" s="122"/>
      <c r="HT7" s="122"/>
      <c r="HU7" s="122"/>
      <c r="HV7" s="122"/>
      <c r="HW7" s="122"/>
      <c r="HX7" s="122"/>
      <c r="HY7" s="122"/>
      <c r="HZ7" s="122"/>
    </row>
    <row r="8" spans="1:234" ht="20.100000000000001" customHeight="1" x14ac:dyDescent="0.15">
      <c r="A8" s="115">
        <v>1</v>
      </c>
      <c r="B8" s="126" t="s">
        <v>68</v>
      </c>
      <c r="C8" s="127" t="s">
        <v>28</v>
      </c>
      <c r="D8" s="128" t="s">
        <v>18</v>
      </c>
      <c r="E8" s="116"/>
      <c r="F8" s="116"/>
      <c r="G8" s="117"/>
      <c r="H8" s="117">
        <v>1</v>
      </c>
      <c r="I8" s="123">
        <v>68</v>
      </c>
      <c r="J8" s="123">
        <v>3</v>
      </c>
      <c r="K8" s="124">
        <v>90</v>
      </c>
      <c r="L8" s="127" t="s">
        <v>19</v>
      </c>
      <c r="N8" s="125"/>
    </row>
    <row r="9" spans="1:234" ht="20.100000000000001" customHeight="1" x14ac:dyDescent="0.15">
      <c r="A9" s="115">
        <v>2</v>
      </c>
      <c r="B9" s="126" t="s">
        <v>69</v>
      </c>
      <c r="C9" s="127" t="s">
        <v>28</v>
      </c>
      <c r="D9" s="128" t="s">
        <v>18</v>
      </c>
      <c r="E9" s="116"/>
      <c r="F9" s="116"/>
      <c r="G9" s="117"/>
      <c r="H9" s="117">
        <v>1</v>
      </c>
      <c r="I9" s="123">
        <v>180</v>
      </c>
      <c r="J9" s="123">
        <v>8</v>
      </c>
      <c r="K9" s="124">
        <v>240</v>
      </c>
      <c r="L9" s="127" t="s">
        <v>19</v>
      </c>
      <c r="N9" s="125"/>
    </row>
    <row r="10" spans="1:234" ht="20.100000000000001" customHeight="1" x14ac:dyDescent="0.15">
      <c r="A10" s="105">
        <v>3</v>
      </c>
      <c r="B10" s="126" t="s">
        <v>71</v>
      </c>
      <c r="C10" s="127" t="s">
        <v>20</v>
      </c>
      <c r="D10" s="128" t="s">
        <v>18</v>
      </c>
      <c r="E10" s="116"/>
      <c r="F10" s="116"/>
      <c r="G10" s="117"/>
      <c r="H10" s="117">
        <v>1</v>
      </c>
      <c r="I10" s="123">
        <v>73</v>
      </c>
      <c r="J10" s="123">
        <v>3</v>
      </c>
      <c r="K10" s="124">
        <v>90</v>
      </c>
      <c r="L10" s="129" t="s">
        <v>23</v>
      </c>
      <c r="N10" s="125"/>
    </row>
    <row r="11" spans="1:234" ht="20.100000000000001" customHeight="1" x14ac:dyDescent="0.15">
      <c r="A11" s="115">
        <v>4</v>
      </c>
      <c r="B11" s="130" t="s">
        <v>74</v>
      </c>
      <c r="C11" s="127" t="s">
        <v>20</v>
      </c>
      <c r="D11" s="128" t="s">
        <v>18</v>
      </c>
      <c r="E11" s="116"/>
      <c r="F11" s="116"/>
      <c r="G11" s="117"/>
      <c r="H11" s="117">
        <v>1</v>
      </c>
      <c r="I11" s="123">
        <v>93</v>
      </c>
      <c r="J11" s="123">
        <v>4</v>
      </c>
      <c r="K11" s="124">
        <v>120</v>
      </c>
      <c r="L11" s="129" t="s">
        <v>23</v>
      </c>
      <c r="N11" s="125"/>
    </row>
    <row r="12" spans="1:234" ht="20.100000000000001" customHeight="1" x14ac:dyDescent="0.15">
      <c r="A12" s="115">
        <v>5</v>
      </c>
      <c r="B12" s="130" t="s">
        <v>76</v>
      </c>
      <c r="C12" s="127" t="s">
        <v>20</v>
      </c>
      <c r="D12" s="128" t="s">
        <v>18</v>
      </c>
      <c r="E12" s="116"/>
      <c r="F12" s="116"/>
      <c r="G12" s="117"/>
      <c r="H12" s="117">
        <v>1</v>
      </c>
      <c r="I12" s="123">
        <v>43</v>
      </c>
      <c r="J12" s="123">
        <v>3</v>
      </c>
      <c r="K12" s="124">
        <v>90</v>
      </c>
      <c r="L12" s="129" t="s">
        <v>23</v>
      </c>
      <c r="N12" s="125"/>
    </row>
    <row r="13" spans="1:234" ht="20.100000000000001" customHeight="1" x14ac:dyDescent="0.15">
      <c r="A13" s="105">
        <v>6</v>
      </c>
      <c r="B13" s="130" t="s">
        <v>77</v>
      </c>
      <c r="C13" s="127" t="s">
        <v>20</v>
      </c>
      <c r="D13" s="128" t="s">
        <v>18</v>
      </c>
      <c r="E13" s="116"/>
      <c r="F13" s="116"/>
      <c r="G13" s="117"/>
      <c r="H13" s="117">
        <v>1</v>
      </c>
      <c r="I13" s="123">
        <v>188</v>
      </c>
      <c r="J13" s="123">
        <v>5</v>
      </c>
      <c r="K13" s="124">
        <v>150</v>
      </c>
      <c r="L13" s="129" t="s">
        <v>23</v>
      </c>
      <c r="N13" s="125"/>
    </row>
    <row r="14" spans="1:234" ht="20.100000000000001" customHeight="1" x14ac:dyDescent="0.15">
      <c r="A14" s="115">
        <v>7</v>
      </c>
      <c r="B14" s="126" t="s">
        <v>78</v>
      </c>
      <c r="C14" s="127" t="s">
        <v>20</v>
      </c>
      <c r="D14" s="128" t="s">
        <v>18</v>
      </c>
      <c r="E14" s="116"/>
      <c r="F14" s="116"/>
      <c r="G14" s="117"/>
      <c r="H14" s="117">
        <v>1</v>
      </c>
      <c r="I14" s="123">
        <v>69</v>
      </c>
      <c r="J14" s="123">
        <v>4</v>
      </c>
      <c r="K14" s="124">
        <v>120</v>
      </c>
      <c r="L14" s="129" t="s">
        <v>23</v>
      </c>
      <c r="N14" s="125"/>
    </row>
    <row r="15" spans="1:234" ht="20.100000000000001" customHeight="1" x14ac:dyDescent="0.15">
      <c r="A15" s="115">
        <v>8</v>
      </c>
      <c r="B15" s="126" t="s">
        <v>81</v>
      </c>
      <c r="C15" s="127" t="s">
        <v>20</v>
      </c>
      <c r="D15" s="128" t="s">
        <v>18</v>
      </c>
      <c r="E15" s="116"/>
      <c r="F15" s="116"/>
      <c r="G15" s="117"/>
      <c r="H15" s="117">
        <v>1</v>
      </c>
      <c r="I15" s="123">
        <v>56</v>
      </c>
      <c r="J15" s="123">
        <v>4</v>
      </c>
      <c r="K15" s="124">
        <v>120</v>
      </c>
      <c r="L15" s="129" t="s">
        <v>23</v>
      </c>
      <c r="N15" s="125"/>
    </row>
    <row r="16" spans="1:234" ht="20.100000000000001" customHeight="1" x14ac:dyDescent="0.15">
      <c r="A16" s="105">
        <v>9</v>
      </c>
      <c r="B16" s="126" t="s">
        <v>82</v>
      </c>
      <c r="C16" s="127" t="s">
        <v>20</v>
      </c>
      <c r="D16" s="128" t="s">
        <v>18</v>
      </c>
      <c r="E16" s="116"/>
      <c r="F16" s="116"/>
      <c r="G16" s="117"/>
      <c r="H16" s="117">
        <v>1</v>
      </c>
      <c r="I16" s="123">
        <v>113</v>
      </c>
      <c r="J16" s="123">
        <v>4</v>
      </c>
      <c r="K16" s="124">
        <v>120</v>
      </c>
      <c r="L16" s="129" t="s">
        <v>23</v>
      </c>
      <c r="N16" s="125"/>
    </row>
    <row r="17" spans="1:14" ht="20.100000000000001" customHeight="1" x14ac:dyDescent="0.15">
      <c r="A17" s="115">
        <v>10</v>
      </c>
      <c r="B17" s="126" t="s">
        <v>83</v>
      </c>
      <c r="C17" s="127" t="s">
        <v>20</v>
      </c>
      <c r="D17" s="128" t="s">
        <v>18</v>
      </c>
      <c r="E17" s="116"/>
      <c r="F17" s="116"/>
      <c r="G17" s="117"/>
      <c r="H17" s="117">
        <v>1</v>
      </c>
      <c r="I17" s="123">
        <v>67</v>
      </c>
      <c r="J17" s="123">
        <v>3</v>
      </c>
      <c r="K17" s="124">
        <v>90</v>
      </c>
      <c r="L17" s="129" t="s">
        <v>23</v>
      </c>
      <c r="N17" s="125"/>
    </row>
    <row r="18" spans="1:14" ht="20.100000000000001" customHeight="1" x14ac:dyDescent="0.15">
      <c r="A18" s="115">
        <v>11</v>
      </c>
      <c r="B18" s="126" t="s">
        <v>86</v>
      </c>
      <c r="C18" s="127" t="s">
        <v>20</v>
      </c>
      <c r="D18" s="128" t="s">
        <v>18</v>
      </c>
      <c r="E18" s="116"/>
      <c r="F18" s="116"/>
      <c r="G18" s="117"/>
      <c r="H18" s="117">
        <v>1</v>
      </c>
      <c r="I18" s="123">
        <v>40</v>
      </c>
      <c r="J18" s="123">
        <v>2</v>
      </c>
      <c r="K18" s="124">
        <v>60</v>
      </c>
      <c r="L18" s="129" t="s">
        <v>23</v>
      </c>
      <c r="N18" s="125"/>
    </row>
    <row r="19" spans="1:14" ht="20.100000000000001" customHeight="1" x14ac:dyDescent="0.15">
      <c r="A19" s="105">
        <v>12</v>
      </c>
      <c r="B19" s="126" t="s">
        <v>87</v>
      </c>
      <c r="C19" s="127" t="s">
        <v>20</v>
      </c>
      <c r="D19" s="128" t="s">
        <v>18</v>
      </c>
      <c r="E19" s="116"/>
      <c r="F19" s="116"/>
      <c r="G19" s="117"/>
      <c r="H19" s="117">
        <v>1</v>
      </c>
      <c r="I19" s="123">
        <v>44</v>
      </c>
      <c r="J19" s="123">
        <v>3</v>
      </c>
      <c r="K19" s="124">
        <v>90</v>
      </c>
      <c r="L19" s="129" t="s">
        <v>23</v>
      </c>
      <c r="N19" s="125"/>
    </row>
    <row r="20" spans="1:14" ht="20.100000000000001" customHeight="1" x14ac:dyDescent="0.15">
      <c r="A20" s="115">
        <v>13</v>
      </c>
      <c r="B20" s="126" t="s">
        <v>88</v>
      </c>
      <c r="C20" s="127" t="s">
        <v>20</v>
      </c>
      <c r="D20" s="128" t="s">
        <v>18</v>
      </c>
      <c r="E20" s="116"/>
      <c r="F20" s="116"/>
      <c r="G20" s="117"/>
      <c r="H20" s="117">
        <v>1</v>
      </c>
      <c r="I20" s="123">
        <v>19</v>
      </c>
      <c r="J20" s="123">
        <v>3</v>
      </c>
      <c r="K20" s="124">
        <v>90</v>
      </c>
      <c r="L20" s="129" t="s">
        <v>23</v>
      </c>
      <c r="N20" s="125"/>
    </row>
    <row r="21" spans="1:14" ht="20.100000000000001" customHeight="1" x14ac:dyDescent="0.15">
      <c r="A21" s="115">
        <v>14</v>
      </c>
      <c r="B21" s="126" t="s">
        <v>89</v>
      </c>
      <c r="C21" s="127" t="s">
        <v>20</v>
      </c>
      <c r="D21" s="128" t="s">
        <v>18</v>
      </c>
      <c r="E21" s="116"/>
      <c r="F21" s="116"/>
      <c r="G21" s="117"/>
      <c r="H21" s="117">
        <v>1</v>
      </c>
      <c r="I21" s="123">
        <v>57</v>
      </c>
      <c r="J21" s="123">
        <v>4</v>
      </c>
      <c r="K21" s="124">
        <v>120</v>
      </c>
      <c r="L21" s="129" t="s">
        <v>23</v>
      </c>
      <c r="N21" s="125"/>
    </row>
    <row r="22" spans="1:14" ht="20.100000000000001" customHeight="1" x14ac:dyDescent="0.15">
      <c r="A22" s="105">
        <v>15</v>
      </c>
      <c r="B22" s="126" t="s">
        <v>90</v>
      </c>
      <c r="C22" s="127" t="s">
        <v>20</v>
      </c>
      <c r="D22" s="128" t="s">
        <v>18</v>
      </c>
      <c r="E22" s="116"/>
      <c r="F22" s="116"/>
      <c r="G22" s="117"/>
      <c r="H22" s="117">
        <v>1</v>
      </c>
      <c r="I22" s="123">
        <v>43</v>
      </c>
      <c r="J22" s="123">
        <v>4</v>
      </c>
      <c r="K22" s="124">
        <v>120</v>
      </c>
      <c r="L22" s="129" t="s">
        <v>23</v>
      </c>
      <c r="N22" s="125"/>
    </row>
    <row r="23" spans="1:14" ht="20.100000000000001" customHeight="1" x14ac:dyDescent="0.15">
      <c r="A23" s="115">
        <v>16</v>
      </c>
      <c r="B23" s="126" t="s">
        <v>91</v>
      </c>
      <c r="C23" s="127" t="s">
        <v>20</v>
      </c>
      <c r="D23" s="128" t="s">
        <v>18</v>
      </c>
      <c r="E23" s="116"/>
      <c r="F23" s="116"/>
      <c r="G23" s="117"/>
      <c r="H23" s="117">
        <v>1</v>
      </c>
      <c r="I23" s="123">
        <v>63</v>
      </c>
      <c r="J23" s="123">
        <v>4</v>
      </c>
      <c r="K23" s="124">
        <v>120</v>
      </c>
      <c r="L23" s="129" t="s">
        <v>23</v>
      </c>
      <c r="N23" s="125"/>
    </row>
    <row r="24" spans="1:14" ht="20.100000000000001" customHeight="1" x14ac:dyDescent="0.15">
      <c r="A24" s="115">
        <v>17</v>
      </c>
      <c r="B24" s="126" t="s">
        <v>92</v>
      </c>
      <c r="C24" s="127" t="s">
        <v>20</v>
      </c>
      <c r="D24" s="128" t="s">
        <v>18</v>
      </c>
      <c r="E24" s="116"/>
      <c r="F24" s="116"/>
      <c r="G24" s="117"/>
      <c r="H24" s="117">
        <v>1</v>
      </c>
      <c r="I24" s="123">
        <v>33</v>
      </c>
      <c r="J24" s="123">
        <v>4</v>
      </c>
      <c r="K24" s="124">
        <v>120</v>
      </c>
      <c r="L24" s="129" t="s">
        <v>23</v>
      </c>
      <c r="N24" s="125"/>
    </row>
    <row r="25" spans="1:14" ht="20.100000000000001" customHeight="1" x14ac:dyDescent="0.15">
      <c r="A25" s="105">
        <v>18</v>
      </c>
      <c r="B25" s="126" t="s">
        <v>93</v>
      </c>
      <c r="C25" s="127" t="s">
        <v>20</v>
      </c>
      <c r="D25" s="128" t="s">
        <v>18</v>
      </c>
      <c r="E25" s="116"/>
      <c r="F25" s="116"/>
      <c r="G25" s="117"/>
      <c r="H25" s="117">
        <v>1</v>
      </c>
      <c r="I25" s="123">
        <v>44</v>
      </c>
      <c r="J25" s="123">
        <v>3</v>
      </c>
      <c r="K25" s="124">
        <v>90</v>
      </c>
      <c r="L25" s="129" t="s">
        <v>23</v>
      </c>
      <c r="N25" s="125"/>
    </row>
    <row r="26" spans="1:14" ht="20.100000000000001" customHeight="1" x14ac:dyDescent="0.15">
      <c r="A26" s="115">
        <v>19</v>
      </c>
      <c r="B26" s="126" t="s">
        <v>94</v>
      </c>
      <c r="C26" s="127" t="s">
        <v>20</v>
      </c>
      <c r="D26" s="128" t="s">
        <v>18</v>
      </c>
      <c r="E26" s="116"/>
      <c r="F26" s="116"/>
      <c r="G26" s="117"/>
      <c r="H26" s="117">
        <v>1</v>
      </c>
      <c r="I26" s="123">
        <v>84</v>
      </c>
      <c r="J26" s="123">
        <v>8</v>
      </c>
      <c r="K26" s="124">
        <v>240</v>
      </c>
      <c r="L26" s="129" t="s">
        <v>23</v>
      </c>
      <c r="N26" s="125"/>
    </row>
    <row r="27" spans="1:14" ht="20.100000000000001" customHeight="1" x14ac:dyDescent="0.15">
      <c r="A27" s="115">
        <v>20</v>
      </c>
      <c r="B27" s="126" t="s">
        <v>95</v>
      </c>
      <c r="C27" s="127" t="s">
        <v>20</v>
      </c>
      <c r="D27" s="128" t="s">
        <v>18</v>
      </c>
      <c r="E27" s="116"/>
      <c r="F27" s="116"/>
      <c r="G27" s="117"/>
      <c r="H27" s="117">
        <v>1</v>
      </c>
      <c r="I27" s="123">
        <v>42</v>
      </c>
      <c r="J27" s="123">
        <v>3</v>
      </c>
      <c r="K27" s="124">
        <v>90</v>
      </c>
      <c r="L27" s="129" t="s">
        <v>23</v>
      </c>
      <c r="N27" s="125"/>
    </row>
    <row r="28" spans="1:14" ht="20.100000000000001" customHeight="1" x14ac:dyDescent="0.15">
      <c r="A28" s="105">
        <v>21</v>
      </c>
      <c r="B28" s="126" t="s">
        <v>96</v>
      </c>
      <c r="C28" s="127" t="s">
        <v>20</v>
      </c>
      <c r="D28" s="128" t="s">
        <v>18</v>
      </c>
      <c r="E28" s="116"/>
      <c r="F28" s="116"/>
      <c r="G28" s="117"/>
      <c r="H28" s="117">
        <v>1</v>
      </c>
      <c r="I28" s="123">
        <v>44</v>
      </c>
      <c r="J28" s="123">
        <v>2</v>
      </c>
      <c r="K28" s="124">
        <v>60</v>
      </c>
      <c r="L28" s="129" t="s">
        <v>23</v>
      </c>
      <c r="N28" s="125"/>
    </row>
    <row r="29" spans="1:14" ht="20.100000000000001" customHeight="1" x14ac:dyDescent="0.15">
      <c r="A29" s="115">
        <v>22</v>
      </c>
      <c r="B29" s="126" t="s">
        <v>97</v>
      </c>
      <c r="C29" s="127" t="s">
        <v>20</v>
      </c>
      <c r="D29" s="128" t="s">
        <v>18</v>
      </c>
      <c r="E29" s="116"/>
      <c r="F29" s="116"/>
      <c r="G29" s="117"/>
      <c r="H29" s="117">
        <v>1</v>
      </c>
      <c r="I29" s="123">
        <v>44</v>
      </c>
      <c r="J29" s="123">
        <v>3</v>
      </c>
      <c r="K29" s="124">
        <v>90</v>
      </c>
      <c r="L29" s="129" t="s">
        <v>23</v>
      </c>
      <c r="N29" s="125"/>
    </row>
    <row r="30" spans="1:14" ht="20.100000000000001" customHeight="1" x14ac:dyDescent="0.15">
      <c r="A30" s="115">
        <v>23</v>
      </c>
      <c r="B30" s="126" t="s">
        <v>98</v>
      </c>
      <c r="C30" s="127" t="s">
        <v>20</v>
      </c>
      <c r="D30" s="128" t="s">
        <v>18</v>
      </c>
      <c r="E30" s="116"/>
      <c r="F30" s="116"/>
      <c r="G30" s="117"/>
      <c r="H30" s="117">
        <v>1</v>
      </c>
      <c r="I30" s="123">
        <v>55</v>
      </c>
      <c r="J30" s="123">
        <v>3</v>
      </c>
      <c r="K30" s="124">
        <v>90</v>
      </c>
      <c r="L30" s="129" t="s">
        <v>23</v>
      </c>
      <c r="N30" s="125"/>
    </row>
    <row r="31" spans="1:14" ht="20.100000000000001" customHeight="1" x14ac:dyDescent="0.15">
      <c r="A31" s="105">
        <v>24</v>
      </c>
      <c r="B31" s="126" t="s">
        <v>99</v>
      </c>
      <c r="C31" s="127" t="s">
        <v>20</v>
      </c>
      <c r="D31" s="128" t="s">
        <v>18</v>
      </c>
      <c r="E31" s="116"/>
      <c r="F31" s="116"/>
      <c r="G31" s="117"/>
      <c r="H31" s="117">
        <v>1</v>
      </c>
      <c r="I31" s="123">
        <v>57</v>
      </c>
      <c r="J31" s="123">
        <v>3</v>
      </c>
      <c r="K31" s="124">
        <v>90</v>
      </c>
      <c r="L31" s="129" t="s">
        <v>23</v>
      </c>
      <c r="N31" s="125"/>
    </row>
    <row r="32" spans="1:14" ht="20.100000000000001" customHeight="1" x14ac:dyDescent="0.15">
      <c r="A32" s="115">
        <v>25</v>
      </c>
      <c r="B32" s="126" t="s">
        <v>101</v>
      </c>
      <c r="C32" s="127" t="s">
        <v>20</v>
      </c>
      <c r="D32" s="128" t="s">
        <v>18</v>
      </c>
      <c r="E32" s="116"/>
      <c r="F32" s="116"/>
      <c r="G32" s="117"/>
      <c r="H32" s="117">
        <v>1</v>
      </c>
      <c r="I32" s="123">
        <v>44</v>
      </c>
      <c r="J32" s="123">
        <v>3</v>
      </c>
      <c r="K32" s="124">
        <v>90</v>
      </c>
      <c r="L32" s="129" t="s">
        <v>23</v>
      </c>
      <c r="N32" s="125"/>
    </row>
    <row r="33" spans="1:14" ht="20.100000000000001" customHeight="1" x14ac:dyDescent="0.15">
      <c r="A33" s="115">
        <v>26</v>
      </c>
      <c r="B33" s="126" t="s">
        <v>104</v>
      </c>
      <c r="C33" s="127" t="s">
        <v>20</v>
      </c>
      <c r="D33" s="128" t="s">
        <v>18</v>
      </c>
      <c r="E33" s="116"/>
      <c r="F33" s="116"/>
      <c r="G33" s="117"/>
      <c r="H33" s="117">
        <v>1</v>
      </c>
      <c r="I33" s="123">
        <v>68</v>
      </c>
      <c r="J33" s="123">
        <v>4</v>
      </c>
      <c r="K33" s="124">
        <v>120</v>
      </c>
      <c r="L33" s="129" t="s">
        <v>23</v>
      </c>
      <c r="N33" s="125"/>
    </row>
    <row r="34" spans="1:14" ht="20.100000000000001" customHeight="1" x14ac:dyDescent="0.15">
      <c r="A34" s="105">
        <v>27</v>
      </c>
      <c r="B34" s="126" t="s">
        <v>107</v>
      </c>
      <c r="C34" s="127" t="s">
        <v>20</v>
      </c>
      <c r="D34" s="128" t="s">
        <v>18</v>
      </c>
      <c r="E34" s="116"/>
      <c r="F34" s="116"/>
      <c r="G34" s="117"/>
      <c r="H34" s="117">
        <v>1</v>
      </c>
      <c r="I34" s="123">
        <v>72</v>
      </c>
      <c r="J34" s="123">
        <v>3</v>
      </c>
      <c r="K34" s="124">
        <v>90</v>
      </c>
      <c r="L34" s="129" t="s">
        <v>23</v>
      </c>
      <c r="N34" s="125"/>
    </row>
    <row r="35" spans="1:14" ht="20.100000000000001" customHeight="1" x14ac:dyDescent="0.15">
      <c r="A35" s="115">
        <v>28</v>
      </c>
      <c r="B35" s="126" t="s">
        <v>67</v>
      </c>
      <c r="C35" s="127" t="s">
        <v>109</v>
      </c>
      <c r="D35" s="128" t="s">
        <v>18</v>
      </c>
      <c r="E35" s="116"/>
      <c r="F35" s="116"/>
      <c r="G35" s="117"/>
      <c r="H35" s="117">
        <v>1</v>
      </c>
      <c r="I35" s="123">
        <v>216</v>
      </c>
      <c r="J35" s="123">
        <v>12</v>
      </c>
      <c r="K35" s="124">
        <v>360</v>
      </c>
      <c r="L35" s="129" t="s">
        <v>111</v>
      </c>
      <c r="N35" s="125"/>
    </row>
    <row r="36" spans="1:14" ht="20.100000000000001" customHeight="1" x14ac:dyDescent="0.15">
      <c r="A36" s="115">
        <v>29</v>
      </c>
      <c r="B36" s="126" t="s">
        <v>72</v>
      </c>
      <c r="C36" s="127" t="s">
        <v>20</v>
      </c>
      <c r="D36" s="128" t="s">
        <v>18</v>
      </c>
      <c r="E36" s="116"/>
      <c r="F36" s="116"/>
      <c r="G36" s="117"/>
      <c r="H36" s="117">
        <v>1</v>
      </c>
      <c r="I36" s="123">
        <v>61</v>
      </c>
      <c r="J36" s="123">
        <v>3</v>
      </c>
      <c r="K36" s="124">
        <v>90</v>
      </c>
      <c r="L36" s="129" t="s">
        <v>25</v>
      </c>
      <c r="N36" s="125"/>
    </row>
    <row r="37" spans="1:14" ht="20.100000000000001" customHeight="1" x14ac:dyDescent="0.15">
      <c r="A37" s="105">
        <v>30</v>
      </c>
      <c r="B37" s="126" t="s">
        <v>73</v>
      </c>
      <c r="C37" s="127" t="s">
        <v>20</v>
      </c>
      <c r="D37" s="128" t="s">
        <v>18</v>
      </c>
      <c r="E37" s="116"/>
      <c r="F37" s="116"/>
      <c r="G37" s="117"/>
      <c r="H37" s="117">
        <v>1</v>
      </c>
      <c r="I37" s="123">
        <v>80</v>
      </c>
      <c r="J37" s="123">
        <v>3</v>
      </c>
      <c r="K37" s="124">
        <v>90</v>
      </c>
      <c r="L37" s="129" t="s">
        <v>25</v>
      </c>
      <c r="N37" s="125"/>
    </row>
    <row r="38" spans="1:14" ht="20.100000000000001" customHeight="1" x14ac:dyDescent="0.15">
      <c r="A38" s="115">
        <v>31</v>
      </c>
      <c r="B38" s="126" t="s">
        <v>79</v>
      </c>
      <c r="C38" s="127" t="s">
        <v>20</v>
      </c>
      <c r="D38" s="128" t="s">
        <v>18</v>
      </c>
      <c r="E38" s="116"/>
      <c r="F38" s="116"/>
      <c r="G38" s="117"/>
      <c r="H38" s="117">
        <v>1</v>
      </c>
      <c r="I38" s="123">
        <v>40</v>
      </c>
      <c r="J38" s="123">
        <v>2</v>
      </c>
      <c r="K38" s="124">
        <v>60</v>
      </c>
      <c r="L38" s="129" t="s">
        <v>25</v>
      </c>
      <c r="N38" s="125"/>
    </row>
    <row r="39" spans="1:14" ht="20.100000000000001" customHeight="1" x14ac:dyDescent="0.15">
      <c r="A39" s="115">
        <v>32</v>
      </c>
      <c r="B39" s="126" t="s">
        <v>80</v>
      </c>
      <c r="C39" s="127" t="s">
        <v>20</v>
      </c>
      <c r="D39" s="128" t="s">
        <v>18</v>
      </c>
      <c r="E39" s="116"/>
      <c r="F39" s="116"/>
      <c r="G39" s="117"/>
      <c r="H39" s="117">
        <v>1</v>
      </c>
      <c r="I39" s="123">
        <v>86</v>
      </c>
      <c r="J39" s="123">
        <v>4</v>
      </c>
      <c r="K39" s="124">
        <v>120</v>
      </c>
      <c r="L39" s="129" t="s">
        <v>25</v>
      </c>
      <c r="N39" s="125"/>
    </row>
    <row r="40" spans="1:14" ht="20.100000000000001" customHeight="1" x14ac:dyDescent="0.15">
      <c r="A40" s="105">
        <v>33</v>
      </c>
      <c r="B40" s="126" t="s">
        <v>100</v>
      </c>
      <c r="C40" s="127" t="s">
        <v>20</v>
      </c>
      <c r="D40" s="128" t="s">
        <v>18</v>
      </c>
      <c r="E40" s="116"/>
      <c r="F40" s="116"/>
      <c r="G40" s="117"/>
      <c r="H40" s="117">
        <v>1</v>
      </c>
      <c r="I40" s="123">
        <v>30</v>
      </c>
      <c r="J40" s="123">
        <v>3</v>
      </c>
      <c r="K40" s="124">
        <v>90</v>
      </c>
      <c r="L40" s="129" t="s">
        <v>25</v>
      </c>
      <c r="N40" s="125"/>
    </row>
    <row r="41" spans="1:14" ht="20.100000000000001" customHeight="1" x14ac:dyDescent="0.15">
      <c r="A41" s="115">
        <v>34</v>
      </c>
      <c r="B41" s="126" t="s">
        <v>102</v>
      </c>
      <c r="C41" s="127" t="s">
        <v>20</v>
      </c>
      <c r="D41" s="128" t="s">
        <v>18</v>
      </c>
      <c r="E41" s="116"/>
      <c r="F41" s="116"/>
      <c r="G41" s="117"/>
      <c r="H41" s="117">
        <v>1</v>
      </c>
      <c r="I41" s="123">
        <v>60</v>
      </c>
      <c r="J41" s="123">
        <v>3</v>
      </c>
      <c r="K41" s="124">
        <v>90</v>
      </c>
      <c r="L41" s="129" t="s">
        <v>25</v>
      </c>
      <c r="N41" s="125"/>
    </row>
    <row r="42" spans="1:14" ht="20.100000000000001" customHeight="1" x14ac:dyDescent="0.15">
      <c r="A42" s="115">
        <v>35</v>
      </c>
      <c r="B42" s="126" t="s">
        <v>103</v>
      </c>
      <c r="C42" s="127" t="s">
        <v>20</v>
      </c>
      <c r="D42" s="128" t="s">
        <v>18</v>
      </c>
      <c r="E42" s="116"/>
      <c r="F42" s="116"/>
      <c r="G42" s="117"/>
      <c r="H42" s="117">
        <v>1</v>
      </c>
      <c r="I42" s="123">
        <v>77</v>
      </c>
      <c r="J42" s="123">
        <v>4</v>
      </c>
      <c r="K42" s="124">
        <v>120</v>
      </c>
      <c r="L42" s="129" t="s">
        <v>25</v>
      </c>
      <c r="N42" s="125"/>
    </row>
    <row r="43" spans="1:14" ht="20.100000000000001" customHeight="1" x14ac:dyDescent="0.15">
      <c r="A43" s="105">
        <v>36</v>
      </c>
      <c r="B43" s="126" t="s">
        <v>70</v>
      </c>
      <c r="C43" s="127" t="s">
        <v>20</v>
      </c>
      <c r="D43" s="128" t="s">
        <v>18</v>
      </c>
      <c r="E43" s="116"/>
      <c r="F43" s="116"/>
      <c r="G43" s="117"/>
      <c r="H43" s="117">
        <v>1</v>
      </c>
      <c r="I43" s="123">
        <v>88</v>
      </c>
      <c r="J43" s="123">
        <v>4</v>
      </c>
      <c r="K43" s="124">
        <v>120</v>
      </c>
      <c r="L43" s="129" t="s">
        <v>25</v>
      </c>
      <c r="N43" s="125"/>
    </row>
    <row r="44" spans="1:14" ht="20.100000000000001" customHeight="1" x14ac:dyDescent="0.15">
      <c r="A44" s="115">
        <v>37</v>
      </c>
      <c r="B44" s="126" t="s">
        <v>84</v>
      </c>
      <c r="C44" s="127" t="s">
        <v>20</v>
      </c>
      <c r="D44" s="128" t="s">
        <v>18</v>
      </c>
      <c r="E44" s="116"/>
      <c r="F44" s="116"/>
      <c r="G44" s="117"/>
      <c r="H44" s="117">
        <v>1</v>
      </c>
      <c r="I44" s="123">
        <v>58</v>
      </c>
      <c r="J44" s="123">
        <v>3</v>
      </c>
      <c r="K44" s="124">
        <v>90</v>
      </c>
      <c r="L44" s="129" t="s">
        <v>25</v>
      </c>
      <c r="N44" s="125"/>
    </row>
    <row r="45" spans="1:14" ht="20.100000000000001" customHeight="1" x14ac:dyDescent="0.15">
      <c r="A45" s="115">
        <v>38</v>
      </c>
      <c r="B45" s="126" t="s">
        <v>106</v>
      </c>
      <c r="C45" s="127" t="s">
        <v>20</v>
      </c>
      <c r="D45" s="128" t="s">
        <v>18</v>
      </c>
      <c r="E45" s="116"/>
      <c r="F45" s="116"/>
      <c r="G45" s="117"/>
      <c r="H45" s="117">
        <v>1</v>
      </c>
      <c r="I45" s="123">
        <v>89</v>
      </c>
      <c r="J45" s="123">
        <v>3</v>
      </c>
      <c r="K45" s="124">
        <v>90</v>
      </c>
      <c r="L45" s="129" t="s">
        <v>25</v>
      </c>
      <c r="N45" s="125"/>
    </row>
    <row r="46" spans="1:14" ht="20.100000000000001" customHeight="1" x14ac:dyDescent="0.15">
      <c r="A46" s="105">
        <v>39</v>
      </c>
      <c r="B46" s="126" t="s">
        <v>108</v>
      </c>
      <c r="C46" s="127" t="s">
        <v>20</v>
      </c>
      <c r="D46" s="128" t="s">
        <v>18</v>
      </c>
      <c r="E46" s="116"/>
      <c r="F46" s="116"/>
      <c r="G46" s="117"/>
      <c r="H46" s="117">
        <v>1</v>
      </c>
      <c r="I46" s="123">
        <v>43</v>
      </c>
      <c r="J46" s="123">
        <v>3</v>
      </c>
      <c r="K46" s="124">
        <v>90</v>
      </c>
      <c r="L46" s="129" t="s">
        <v>25</v>
      </c>
      <c r="N46" s="125"/>
    </row>
    <row r="47" spans="1:14" ht="20.100000000000001" customHeight="1" x14ac:dyDescent="0.15">
      <c r="A47" s="115">
        <v>40</v>
      </c>
      <c r="B47" s="126" t="s">
        <v>75</v>
      </c>
      <c r="C47" s="127" t="s">
        <v>20</v>
      </c>
      <c r="D47" s="128" t="s">
        <v>18</v>
      </c>
      <c r="E47" s="116"/>
      <c r="F47" s="116"/>
      <c r="G47" s="117"/>
      <c r="H47" s="117">
        <v>1</v>
      </c>
      <c r="I47" s="123">
        <v>18</v>
      </c>
      <c r="J47" s="123">
        <v>4</v>
      </c>
      <c r="K47" s="124">
        <v>120</v>
      </c>
      <c r="L47" s="129" t="s">
        <v>25</v>
      </c>
      <c r="N47" s="125"/>
    </row>
    <row r="48" spans="1:14" ht="20.100000000000001" customHeight="1" x14ac:dyDescent="0.15">
      <c r="A48" s="115">
        <v>41</v>
      </c>
      <c r="B48" s="126" t="s">
        <v>85</v>
      </c>
      <c r="C48" s="127" t="s">
        <v>20</v>
      </c>
      <c r="D48" s="128" t="s">
        <v>18</v>
      </c>
      <c r="E48" s="116"/>
      <c r="F48" s="116"/>
      <c r="G48" s="117"/>
      <c r="H48" s="117">
        <v>1</v>
      </c>
      <c r="I48" s="123">
        <v>42</v>
      </c>
      <c r="J48" s="123">
        <v>2</v>
      </c>
      <c r="K48" s="124">
        <v>60</v>
      </c>
      <c r="L48" s="129" t="s">
        <v>25</v>
      </c>
      <c r="N48" s="125"/>
    </row>
    <row r="49" spans="1:14" ht="20.100000000000001" customHeight="1" x14ac:dyDescent="0.15">
      <c r="A49" s="105">
        <v>42</v>
      </c>
      <c r="B49" s="131" t="s">
        <v>105</v>
      </c>
      <c r="C49" s="132" t="s">
        <v>20</v>
      </c>
      <c r="D49" s="133" t="s">
        <v>18</v>
      </c>
      <c r="E49" s="134"/>
      <c r="F49" s="134"/>
      <c r="G49" s="135"/>
      <c r="H49" s="135">
        <v>1</v>
      </c>
      <c r="I49" s="136">
        <v>70</v>
      </c>
      <c r="J49" s="136">
        <v>3</v>
      </c>
      <c r="K49" s="137">
        <v>90</v>
      </c>
      <c r="L49" s="138" t="s">
        <v>25</v>
      </c>
      <c r="N49" s="125"/>
    </row>
    <row r="50" spans="1:14" s="140" customFormat="1" x14ac:dyDescent="0.15">
      <c r="A50" s="115"/>
      <c r="B50" s="139"/>
      <c r="E50" s="141"/>
      <c r="F50" s="141"/>
      <c r="G50" s="141"/>
      <c r="H50" s="141"/>
      <c r="I50" s="141"/>
      <c r="J50" s="141"/>
      <c r="K50" s="141"/>
      <c r="M50" s="142"/>
    </row>
  </sheetData>
  <sortState ref="A8:L49">
    <sortCondition ref="L4"/>
  </sortState>
  <mergeCells count="12">
    <mergeCell ref="A2:L3"/>
    <mergeCell ref="H4:H6"/>
    <mergeCell ref="I4:I6"/>
    <mergeCell ref="J4:J6"/>
    <mergeCell ref="K4:K6"/>
    <mergeCell ref="L4:L6"/>
    <mergeCell ref="A4:A6"/>
    <mergeCell ref="B4:B6"/>
    <mergeCell ref="C4:C6"/>
    <mergeCell ref="D4:D6"/>
    <mergeCell ref="G4:G6"/>
    <mergeCell ref="E4:F5"/>
  </mergeCells>
  <phoneticPr fontId="29" type="noConversion"/>
  <printOptions horizontalCentered="1"/>
  <pageMargins left="0.31458333333333299" right="0.31458333333333299" top="0.74791666666666701" bottom="0.74791666666666701" header="0.31458333333333299" footer="0.31458333333333299"/>
  <pageSetup paperSize="9"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4"/>
  <sheetViews>
    <sheetView showZeros="0" view="pageBreakPreview" zoomScale="40" zoomScaleNormal="20" zoomScaleSheetLayoutView="40" workbookViewId="0">
      <pane xSplit="3" ySplit="7" topLeftCell="D8" activePane="bottomRight" state="frozen"/>
      <selection pane="topRight"/>
      <selection pane="bottomLeft"/>
      <selection pane="bottomRight" activeCell="I10" sqref="I10"/>
    </sheetView>
  </sheetViews>
  <sheetFormatPr defaultColWidth="8.875" defaultRowHeight="13.5" x14ac:dyDescent="0.15"/>
  <cols>
    <col min="1" max="1" width="5.5" customWidth="1"/>
    <col min="2" max="2" width="5.75" customWidth="1"/>
    <col min="3" max="3" width="27.75" style="7" customWidth="1"/>
    <col min="4" max="4" width="17" customWidth="1"/>
    <col min="5" max="5" width="18.625" customWidth="1"/>
    <col min="6" max="6" width="17" customWidth="1"/>
    <col min="7" max="9" width="18.625" customWidth="1"/>
    <col min="10" max="10" width="17.875" customWidth="1"/>
    <col min="11" max="11" width="19.125" customWidth="1"/>
    <col min="12" max="12" width="26.75" customWidth="1"/>
    <col min="13" max="14" width="17.875" style="8" customWidth="1"/>
    <col min="15" max="18" width="17.875" style="7" customWidth="1"/>
    <col min="19" max="20" width="17.875" style="8" customWidth="1"/>
    <col min="21" max="21" width="17.875" style="9" customWidth="1"/>
    <col min="22" max="23" width="17.875" style="8" customWidth="1"/>
    <col min="24" max="24" width="17.875" style="9" customWidth="1"/>
    <col min="25" max="26" width="17.875" style="8" customWidth="1"/>
    <col min="27" max="27" width="17.875" style="9" customWidth="1"/>
    <col min="28" max="29" width="17.875" style="8" customWidth="1"/>
    <col min="30" max="32" width="17.875" style="7" customWidth="1"/>
    <col min="33" max="33" width="22.25" style="7" customWidth="1"/>
    <col min="34" max="35" width="17.875" style="8" customWidth="1"/>
    <col min="36" max="36" width="17.875" style="9" customWidth="1"/>
    <col min="37" max="38" width="17.875" style="8" customWidth="1"/>
    <col min="39" max="39" width="17.875" style="9" customWidth="1"/>
    <col min="40" max="41" width="17.875" style="8" customWidth="1"/>
    <col min="42" max="42" width="17.875" style="9" customWidth="1"/>
    <col min="43" max="44" width="17.875" style="8" customWidth="1"/>
    <col min="45" max="48" width="17.875" style="7" customWidth="1"/>
    <col min="49" max="50" width="17.875" style="8" customWidth="1"/>
    <col min="51" max="51" width="17.875" style="9" customWidth="1"/>
    <col min="52" max="53" width="17.875" style="8" customWidth="1"/>
    <col min="54" max="54" width="17.875" style="9" customWidth="1"/>
    <col min="55" max="56" width="17.875" style="8" customWidth="1"/>
    <col min="57" max="57" width="17.875" style="9" customWidth="1"/>
    <col min="58" max="58" width="21.125" customWidth="1"/>
    <col min="59" max="60" width="17.875" customWidth="1"/>
  </cols>
  <sheetData>
    <row r="1" spans="1:60" ht="20.25" x14ac:dyDescent="0.15">
      <c r="B1" s="10" t="s">
        <v>29</v>
      </c>
    </row>
    <row r="2" spans="1:60" ht="75" customHeight="1" x14ac:dyDescent="0.15">
      <c r="B2" s="152" t="s">
        <v>30</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93"/>
      <c r="BG2" s="93"/>
      <c r="BH2" s="93"/>
    </row>
    <row r="3" spans="1:60" s="1" customFormat="1" ht="58.5" customHeight="1" x14ac:dyDescent="0.15">
      <c r="B3" s="165" t="s">
        <v>1</v>
      </c>
      <c r="C3" s="167" t="s">
        <v>17</v>
      </c>
      <c r="D3" s="153" t="s">
        <v>31</v>
      </c>
      <c r="E3" s="154"/>
      <c r="F3" s="154"/>
      <c r="G3" s="154"/>
      <c r="H3" s="154"/>
      <c r="I3" s="154"/>
      <c r="J3" s="155" t="s">
        <v>32</v>
      </c>
      <c r="K3" s="156"/>
      <c r="L3" s="156"/>
      <c r="M3" s="157" t="s">
        <v>33</v>
      </c>
      <c r="N3" s="158"/>
      <c r="O3" s="158"/>
      <c r="P3" s="158"/>
      <c r="Q3" s="158"/>
      <c r="R3" s="158"/>
      <c r="S3" s="158"/>
      <c r="T3" s="158"/>
      <c r="U3" s="158"/>
      <c r="V3" s="158"/>
      <c r="W3" s="158"/>
      <c r="X3" s="158"/>
      <c r="Y3" s="158"/>
      <c r="Z3" s="158"/>
      <c r="AA3" s="159"/>
      <c r="AB3" s="160" t="s">
        <v>34</v>
      </c>
      <c r="AC3" s="160"/>
      <c r="AD3" s="160"/>
      <c r="AE3" s="160"/>
      <c r="AF3" s="160"/>
      <c r="AG3" s="160"/>
      <c r="AH3" s="160"/>
      <c r="AI3" s="160"/>
      <c r="AJ3" s="160"/>
      <c r="AK3" s="160"/>
      <c r="AL3" s="160"/>
      <c r="AM3" s="161"/>
      <c r="AN3" s="160"/>
      <c r="AO3" s="160"/>
      <c r="AP3" s="160"/>
      <c r="AQ3" s="162" t="s">
        <v>35</v>
      </c>
      <c r="AR3" s="163"/>
      <c r="AS3" s="163"/>
      <c r="AT3" s="163"/>
      <c r="AU3" s="163"/>
      <c r="AV3" s="163"/>
      <c r="AW3" s="163"/>
      <c r="AX3" s="163"/>
      <c r="AY3" s="163"/>
      <c r="AZ3" s="163"/>
      <c r="BA3" s="163"/>
      <c r="BB3" s="163"/>
      <c r="BC3" s="163"/>
      <c r="BD3" s="163"/>
      <c r="BE3" s="164"/>
      <c r="BF3" s="183" t="s">
        <v>36</v>
      </c>
      <c r="BG3" s="183"/>
      <c r="BH3" s="184"/>
    </row>
    <row r="4" spans="1:60" s="2" customFormat="1" ht="131.25" customHeight="1" x14ac:dyDescent="0.15">
      <c r="B4" s="166"/>
      <c r="C4" s="168"/>
      <c r="D4" s="172" t="s">
        <v>37</v>
      </c>
      <c r="E4" s="172"/>
      <c r="F4" s="172" t="s">
        <v>38</v>
      </c>
      <c r="G4" s="172"/>
      <c r="H4" s="172" t="s">
        <v>39</v>
      </c>
      <c r="I4" s="173"/>
      <c r="J4" s="182" t="s">
        <v>40</v>
      </c>
      <c r="K4" s="174" t="s">
        <v>41</v>
      </c>
      <c r="L4" s="175"/>
      <c r="M4" s="176" t="s">
        <v>42</v>
      </c>
      <c r="N4" s="177"/>
      <c r="O4" s="177"/>
      <c r="P4" s="196" t="s">
        <v>43</v>
      </c>
      <c r="Q4" s="196"/>
      <c r="R4" s="197"/>
      <c r="S4" s="196" t="s">
        <v>44</v>
      </c>
      <c r="T4" s="196"/>
      <c r="U4" s="197"/>
      <c r="V4" s="196" t="s">
        <v>45</v>
      </c>
      <c r="W4" s="196"/>
      <c r="X4" s="197"/>
      <c r="Y4" s="196" t="s">
        <v>46</v>
      </c>
      <c r="Z4" s="196"/>
      <c r="AA4" s="198"/>
      <c r="AB4" s="169" t="s">
        <v>42</v>
      </c>
      <c r="AC4" s="170"/>
      <c r="AD4" s="171"/>
      <c r="AE4" s="187" t="s">
        <v>43</v>
      </c>
      <c r="AF4" s="188"/>
      <c r="AG4" s="189"/>
      <c r="AH4" s="190" t="s">
        <v>44</v>
      </c>
      <c r="AI4" s="190"/>
      <c r="AJ4" s="191"/>
      <c r="AK4" s="190" t="s">
        <v>45</v>
      </c>
      <c r="AL4" s="190"/>
      <c r="AM4" s="191"/>
      <c r="AN4" s="190" t="s">
        <v>46</v>
      </c>
      <c r="AO4" s="190"/>
      <c r="AP4" s="192"/>
      <c r="AQ4" s="193" t="s">
        <v>42</v>
      </c>
      <c r="AR4" s="194"/>
      <c r="AS4" s="195"/>
      <c r="AT4" s="178" t="s">
        <v>43</v>
      </c>
      <c r="AU4" s="178"/>
      <c r="AV4" s="179"/>
      <c r="AW4" s="178" t="s">
        <v>44</v>
      </c>
      <c r="AX4" s="178"/>
      <c r="AY4" s="179"/>
      <c r="AZ4" s="178" t="s">
        <v>45</v>
      </c>
      <c r="BA4" s="178"/>
      <c r="BB4" s="179"/>
      <c r="BC4" s="178" t="s">
        <v>46</v>
      </c>
      <c r="BD4" s="178"/>
      <c r="BE4" s="180"/>
      <c r="BF4" s="185"/>
      <c r="BG4" s="185"/>
      <c r="BH4" s="186"/>
    </row>
    <row r="5" spans="1:60" s="2" customFormat="1" ht="83.25" customHeight="1" x14ac:dyDescent="0.15">
      <c r="B5" s="166"/>
      <c r="C5" s="168"/>
      <c r="D5" s="13" t="s">
        <v>47</v>
      </c>
      <c r="E5" s="14" t="s">
        <v>48</v>
      </c>
      <c r="F5" s="13" t="s">
        <v>47</v>
      </c>
      <c r="G5" s="14" t="s">
        <v>48</v>
      </c>
      <c r="H5" s="13" t="s">
        <v>47</v>
      </c>
      <c r="I5" s="36" t="s">
        <v>48</v>
      </c>
      <c r="J5" s="182"/>
      <c r="K5" s="14" t="s">
        <v>47</v>
      </c>
      <c r="L5" s="36" t="s">
        <v>49</v>
      </c>
      <c r="M5" s="37" t="s">
        <v>50</v>
      </c>
      <c r="N5" s="38" t="s">
        <v>51</v>
      </c>
      <c r="O5" s="39"/>
      <c r="P5" s="14" t="s">
        <v>50</v>
      </c>
      <c r="Q5" s="12" t="s">
        <v>51</v>
      </c>
      <c r="R5" s="39"/>
      <c r="S5" s="70" t="s">
        <v>50</v>
      </c>
      <c r="T5" s="38" t="s">
        <v>51</v>
      </c>
      <c r="U5" s="71"/>
      <c r="V5" s="70" t="s">
        <v>50</v>
      </c>
      <c r="W5" s="12" t="s">
        <v>51</v>
      </c>
      <c r="X5" s="71"/>
      <c r="Y5" s="70" t="s">
        <v>50</v>
      </c>
      <c r="Z5" s="12" t="s">
        <v>51</v>
      </c>
      <c r="AA5" s="71"/>
      <c r="AB5" s="70" t="s">
        <v>50</v>
      </c>
      <c r="AC5" s="38" t="s">
        <v>51</v>
      </c>
      <c r="AD5" s="77"/>
      <c r="AE5" s="14" t="s">
        <v>50</v>
      </c>
      <c r="AF5" s="12" t="s">
        <v>51</v>
      </c>
      <c r="AG5" s="77"/>
      <c r="AH5" s="70" t="s">
        <v>50</v>
      </c>
      <c r="AI5" s="38" t="s">
        <v>51</v>
      </c>
      <c r="AJ5" s="85"/>
      <c r="AK5" s="70" t="s">
        <v>50</v>
      </c>
      <c r="AL5" s="12" t="s">
        <v>51</v>
      </c>
      <c r="AM5" s="85"/>
      <c r="AN5" s="70" t="s">
        <v>50</v>
      </c>
      <c r="AO5" s="12" t="s">
        <v>51</v>
      </c>
      <c r="AP5" s="85"/>
      <c r="AQ5" s="70" t="s">
        <v>50</v>
      </c>
      <c r="AR5" s="38" t="s">
        <v>51</v>
      </c>
      <c r="AS5" s="87"/>
      <c r="AT5" s="14" t="s">
        <v>50</v>
      </c>
      <c r="AU5" s="12" t="s">
        <v>51</v>
      </c>
      <c r="AV5" s="87"/>
      <c r="AW5" s="70" t="s">
        <v>50</v>
      </c>
      <c r="AX5" s="38" t="s">
        <v>51</v>
      </c>
      <c r="AY5" s="91"/>
      <c r="AZ5" s="70" t="s">
        <v>50</v>
      </c>
      <c r="BA5" s="12" t="s">
        <v>51</v>
      </c>
      <c r="BB5" s="91"/>
      <c r="BC5" s="70" t="s">
        <v>50</v>
      </c>
      <c r="BD5" s="12" t="s">
        <v>51</v>
      </c>
      <c r="BE5" s="91"/>
      <c r="BF5" s="13" t="s">
        <v>52</v>
      </c>
      <c r="BG5" s="13" t="s">
        <v>53</v>
      </c>
      <c r="BH5" s="94" t="s">
        <v>54</v>
      </c>
    </row>
    <row r="6" spans="1:60" s="2" customFormat="1" ht="64.5" customHeight="1" x14ac:dyDescent="0.15">
      <c r="B6" s="15">
        <v>1</v>
      </c>
      <c r="C6" s="16">
        <v>2</v>
      </c>
      <c r="D6" s="17">
        <v>3</v>
      </c>
      <c r="E6" s="11">
        <v>4</v>
      </c>
      <c r="F6" s="11">
        <v>5</v>
      </c>
      <c r="G6" s="11">
        <v>6</v>
      </c>
      <c r="H6" s="11">
        <v>7</v>
      </c>
      <c r="I6" s="16">
        <v>8</v>
      </c>
      <c r="J6" s="15">
        <v>9</v>
      </c>
      <c r="K6" s="11">
        <v>10</v>
      </c>
      <c r="L6" s="16">
        <v>11</v>
      </c>
      <c r="M6" s="15">
        <v>12</v>
      </c>
      <c r="N6" s="40">
        <v>13</v>
      </c>
      <c r="O6" s="17">
        <v>14</v>
      </c>
      <c r="P6" s="17">
        <v>15</v>
      </c>
      <c r="Q6" s="17">
        <v>16</v>
      </c>
      <c r="R6" s="17">
        <v>17</v>
      </c>
      <c r="S6" s="17">
        <v>18</v>
      </c>
      <c r="T6" s="17">
        <v>19</v>
      </c>
      <c r="U6" s="17">
        <v>20</v>
      </c>
      <c r="V6" s="17">
        <v>21</v>
      </c>
      <c r="W6" s="17">
        <v>22</v>
      </c>
      <c r="X6" s="17">
        <v>23</v>
      </c>
      <c r="Y6" s="17">
        <v>24</v>
      </c>
      <c r="Z6" s="17">
        <v>25</v>
      </c>
      <c r="AA6" s="17">
        <v>26</v>
      </c>
      <c r="AB6" s="11">
        <v>27</v>
      </c>
      <c r="AC6" s="11">
        <v>28</v>
      </c>
      <c r="AD6" s="17">
        <v>29</v>
      </c>
      <c r="AE6" s="11">
        <v>30</v>
      </c>
      <c r="AF6" s="11">
        <v>31</v>
      </c>
      <c r="AG6" s="11">
        <v>32</v>
      </c>
      <c r="AH6" s="11">
        <v>33</v>
      </c>
      <c r="AI6" s="11">
        <v>34</v>
      </c>
      <c r="AJ6" s="11">
        <v>35</v>
      </c>
      <c r="AK6" s="11">
        <v>36</v>
      </c>
      <c r="AL6" s="11">
        <v>37</v>
      </c>
      <c r="AM6" s="17">
        <v>38</v>
      </c>
      <c r="AN6" s="11">
        <v>39</v>
      </c>
      <c r="AO6" s="11">
        <v>40</v>
      </c>
      <c r="AP6" s="17">
        <v>41</v>
      </c>
      <c r="AQ6" s="11">
        <v>42</v>
      </c>
      <c r="AR6" s="17">
        <v>43</v>
      </c>
      <c r="AS6" s="17">
        <v>44</v>
      </c>
      <c r="AT6" s="17">
        <v>45</v>
      </c>
      <c r="AU6" s="17">
        <v>46</v>
      </c>
      <c r="AV6" s="17">
        <v>47</v>
      </c>
      <c r="AW6" s="17">
        <v>48</v>
      </c>
      <c r="AX6" s="17">
        <v>49</v>
      </c>
      <c r="AY6" s="17">
        <v>50</v>
      </c>
      <c r="AZ6" s="17">
        <v>51</v>
      </c>
      <c r="BA6" s="17">
        <v>52</v>
      </c>
      <c r="BB6" s="17">
        <v>53</v>
      </c>
      <c r="BC6" s="17">
        <v>54</v>
      </c>
      <c r="BD6" s="17">
        <v>55</v>
      </c>
      <c r="BE6" s="17">
        <v>56</v>
      </c>
      <c r="BF6" s="11">
        <v>57</v>
      </c>
      <c r="BG6" s="11">
        <v>58</v>
      </c>
      <c r="BH6" s="11">
        <v>59</v>
      </c>
    </row>
    <row r="7" spans="1:60" s="3" customFormat="1" ht="64.5" customHeight="1" x14ac:dyDescent="0.15">
      <c r="A7" s="18"/>
      <c r="B7" s="19"/>
      <c r="C7" s="20" t="s">
        <v>55</v>
      </c>
      <c r="D7" s="21">
        <f t="shared" ref="D7:K7" si="0">SUM(D8,D16)</f>
        <v>157764</v>
      </c>
      <c r="E7" s="21">
        <f>ROUND(D7/2,0)</f>
        <v>78882</v>
      </c>
      <c r="F7" s="21">
        <f t="shared" si="0"/>
        <v>153640</v>
      </c>
      <c r="G7" s="21">
        <f>ROUND(F7/2,0)</f>
        <v>76820</v>
      </c>
      <c r="H7" s="21">
        <f t="shared" si="0"/>
        <v>153954</v>
      </c>
      <c r="I7" s="41">
        <f>ROUND(H7/2,0)</f>
        <v>76977</v>
      </c>
      <c r="J7" s="42">
        <f t="shared" si="0"/>
        <v>144388</v>
      </c>
      <c r="K7" s="43">
        <f t="shared" si="0"/>
        <v>31422</v>
      </c>
      <c r="L7" s="44">
        <f t="shared" ref="L7:L21" si="1">K7/J7</f>
        <v>0.21762196304402029</v>
      </c>
      <c r="M7" s="45">
        <f>SUM(M8,M16)</f>
        <v>130</v>
      </c>
      <c r="N7" s="46">
        <f>SUM(N8,N16)</f>
        <v>15223</v>
      </c>
      <c r="O7" s="47">
        <f>(K7+N7)/D7</f>
        <v>0.29566314241525316</v>
      </c>
      <c r="P7" s="48">
        <f>SUM(P8,P16)</f>
        <v>38</v>
      </c>
      <c r="Q7" s="46">
        <f>SUM(Q8,Q16)</f>
        <v>11420</v>
      </c>
      <c r="R7" s="47">
        <f>(K7+N7+Q7)/D7</f>
        <v>0.36804974518901651</v>
      </c>
      <c r="S7" s="48">
        <f>SUM(S8,S16)</f>
        <v>16</v>
      </c>
      <c r="T7" s="46">
        <f t="shared" ref="T7:Z7" si="2">SUM(T8,T16)</f>
        <v>3900</v>
      </c>
      <c r="U7" s="47">
        <f>(K7+N7+Q7+T7)/D7</f>
        <v>0.39277021373697424</v>
      </c>
      <c r="V7" s="48">
        <f t="shared" si="2"/>
        <v>1</v>
      </c>
      <c r="W7" s="46">
        <f t="shared" si="2"/>
        <v>300</v>
      </c>
      <c r="X7" s="47">
        <f>(K7+N7+Q7+T7+W7)/D7</f>
        <v>0.39467178824066329</v>
      </c>
      <c r="Y7" s="48">
        <f t="shared" si="2"/>
        <v>4</v>
      </c>
      <c r="Z7" s="46">
        <f t="shared" si="2"/>
        <v>720</v>
      </c>
      <c r="AA7" s="78">
        <f>(K7+N7+Q7+T7+W7+Z7)/D7</f>
        <v>0.39923556704951702</v>
      </c>
      <c r="AB7" s="79">
        <f>SUM(AB8,AB16)</f>
        <v>27</v>
      </c>
      <c r="AC7" s="46">
        <f>SUM(AC8,AC16)</f>
        <v>3480</v>
      </c>
      <c r="AD7" s="47">
        <f>(K7+N7+Q7+T7+W7+Z7+AC7)/F7</f>
        <v>0.43260218693048685</v>
      </c>
      <c r="AE7" s="48">
        <f>SUM(AE8,AE16)</f>
        <v>42</v>
      </c>
      <c r="AF7" s="46">
        <f t="shared" ref="AF7:AL7" si="3">SUM(AF8,AF16)</f>
        <v>7740</v>
      </c>
      <c r="AG7" s="47">
        <f>(K7+N7+Q7+T7+W7+Z7+AC7+AF7)/F7</f>
        <v>0.48297969278833636</v>
      </c>
      <c r="AH7" s="48">
        <f t="shared" si="3"/>
        <v>3</v>
      </c>
      <c r="AI7" s="46">
        <f t="shared" si="3"/>
        <v>510</v>
      </c>
      <c r="AJ7" s="47">
        <f>(K7+N7+Q7+T7+W7+Z7+AC7+AF7+AI7)/F7</f>
        <v>0.48629914084873732</v>
      </c>
      <c r="AK7" s="48">
        <f t="shared" si="3"/>
        <v>0</v>
      </c>
      <c r="AL7" s="46">
        <f t="shared" si="3"/>
        <v>0</v>
      </c>
      <c r="AM7" s="86">
        <f>(K7+N7+Q7+T7+W7+Z7+AC7+AF7+AI7+AL7)/F7</f>
        <v>0.48629914084873732</v>
      </c>
      <c r="AN7" s="48">
        <f>SUM(AN8,AN16)</f>
        <v>0</v>
      </c>
      <c r="AO7" s="46">
        <f>SUM(AO8,AO16)</f>
        <v>0</v>
      </c>
      <c r="AP7" s="88">
        <f>(K7+N7+Q7+T7+W7+Z7+AC7+AF7+AI7+AL7+AO7)/F7</f>
        <v>0.48629914084873732</v>
      </c>
      <c r="AQ7" s="45">
        <f>SUM(AQ8,AQ16)</f>
        <v>32</v>
      </c>
      <c r="AR7" s="46">
        <f>SUM(AR8,AR16)</f>
        <v>3612</v>
      </c>
      <c r="AS7" s="47">
        <f>(K7+N7+Q7+T7+W7+AC7+AL7+Z7+AF7+AI7+AO7+AR7)/H7</f>
        <v>0.50876885303402319</v>
      </c>
      <c r="AT7" s="48">
        <f>SUM(AT8,AT16)</f>
        <v>8</v>
      </c>
      <c r="AU7" s="46">
        <f t="shared" ref="AU7:BA7" si="4">SUM(AU8,AU16)</f>
        <v>3870</v>
      </c>
      <c r="AV7" s="47">
        <f>(K7+N7+Q7+T7+W7+AC7+AL7+Z7+AF7+AI7+AO7+AR7+AU7)/H7</f>
        <v>0.53390623173155616</v>
      </c>
      <c r="AW7" s="48">
        <f t="shared" si="4"/>
        <v>26</v>
      </c>
      <c r="AX7" s="46">
        <f t="shared" si="4"/>
        <v>6712</v>
      </c>
      <c r="AY7" s="47">
        <f>(K7+N7+Q7+T7+W7+AC7+AL7+Z7+AF7+AI7+AO7+AR7+AU7+AX7)/H7</f>
        <v>0.57750366992738089</v>
      </c>
      <c r="AZ7" s="48">
        <f t="shared" si="4"/>
        <v>16</v>
      </c>
      <c r="BA7" s="48">
        <f t="shared" si="4"/>
        <v>3303</v>
      </c>
      <c r="BB7" s="47">
        <f>(K7+N7+Q7+T7+W7+AC7+AL7+Z7+AF7+AI7+AO7+AR7+AU7+AX7+BA7)/H7</f>
        <v>0.59895813035062417</v>
      </c>
      <c r="BC7" s="48">
        <f>SUM(BC8,BC16)</f>
        <v>0</v>
      </c>
      <c r="BD7" s="48">
        <f>SUM(BD8,BD16)</f>
        <v>0</v>
      </c>
      <c r="BE7" s="86">
        <f>(K7+N7+Q7+T7+W7+AC7+AL7+Z7+AF7+AI7+AO7+AR7+AU7+AX7+BA7+BD7)/H7</f>
        <v>0.59895813035062417</v>
      </c>
      <c r="BF7" s="95">
        <f>50%-BE7</f>
        <v>-9.8958130350624174E-2</v>
      </c>
      <c r="BG7" s="96"/>
      <c r="BH7" s="97"/>
    </row>
    <row r="8" spans="1:60" s="4" customFormat="1" ht="64.5" customHeight="1" x14ac:dyDescent="0.15">
      <c r="A8" s="22"/>
      <c r="B8" s="23" t="s">
        <v>15</v>
      </c>
      <c r="C8" s="24" t="s">
        <v>14</v>
      </c>
      <c r="D8" s="25">
        <f t="shared" ref="D8:K8" si="5">SUM(D9:D15)</f>
        <v>76816</v>
      </c>
      <c r="E8" s="25">
        <f>ROUND(D8/2,0)</f>
        <v>38408</v>
      </c>
      <c r="F8" s="25">
        <f t="shared" si="5"/>
        <v>76720</v>
      </c>
      <c r="G8" s="25">
        <f>ROUND(F8/2,0)</f>
        <v>38360</v>
      </c>
      <c r="H8" s="25">
        <f t="shared" si="5"/>
        <v>76933</v>
      </c>
      <c r="I8" s="49">
        <f>ROUND(H8/2,0)</f>
        <v>38467</v>
      </c>
      <c r="J8" s="50">
        <f t="shared" si="5"/>
        <v>83625</v>
      </c>
      <c r="K8" s="51">
        <f t="shared" si="5"/>
        <v>16386</v>
      </c>
      <c r="L8" s="52">
        <f t="shared" si="1"/>
        <v>0.19594618834080718</v>
      </c>
      <c r="M8" s="53">
        <f>SUM(M9:M15)</f>
        <v>52</v>
      </c>
      <c r="N8" s="51">
        <f>SUM(N9:N15)</f>
        <v>7073</v>
      </c>
      <c r="O8" s="54">
        <f t="shared" ref="O8:O21" si="6">(K8+N8)/D8</f>
        <v>0.30539210581128934</v>
      </c>
      <c r="P8" s="25">
        <f>SUM(P9:P15)</f>
        <v>11</v>
      </c>
      <c r="Q8" s="51">
        <f>SUM(Q9:Q15)</f>
        <v>5820</v>
      </c>
      <c r="R8" s="54">
        <f t="shared" ref="R8:R21" si="7">(K8+N8+Q8)/D8</f>
        <v>0.38115757133930434</v>
      </c>
      <c r="S8" s="72">
        <f>SUM(S9:S15)</f>
        <v>11</v>
      </c>
      <c r="T8" s="73">
        <f t="shared" ref="T8:Z8" si="8">SUM(T9:T15)</f>
        <v>2340</v>
      </c>
      <c r="U8" s="54">
        <f t="shared" ref="U8:U21" si="9">(K8+N8+Q8+T8)/D8</f>
        <v>0.41161997500520725</v>
      </c>
      <c r="V8" s="72">
        <f t="shared" si="8"/>
        <v>1</v>
      </c>
      <c r="W8" s="72">
        <f t="shared" si="8"/>
        <v>300</v>
      </c>
      <c r="X8" s="54">
        <f>(K8+N8+Q8+T8+W8)/D8</f>
        <v>0.41552541137263072</v>
      </c>
      <c r="Y8" s="72">
        <f t="shared" si="8"/>
        <v>4</v>
      </c>
      <c r="Z8" s="72">
        <f t="shared" si="8"/>
        <v>720</v>
      </c>
      <c r="AA8" s="78">
        <f>(K8+N8+Q8+T8+W8+Z8)/D8</f>
        <v>0.42489845865444698</v>
      </c>
      <c r="AB8" s="80">
        <f>SUM(AB9:AB15)</f>
        <v>2</v>
      </c>
      <c r="AC8" s="51">
        <f>SUM(AC9:AC15)</f>
        <v>810</v>
      </c>
      <c r="AD8" s="54">
        <f t="shared" ref="AD8:AD21" si="10">(K8+N8+Q8+T8+W8+Z8+AC8)/F8</f>
        <v>0.43598800834202295</v>
      </c>
      <c r="AE8" s="25">
        <f>SUM(AE9:AE15)</f>
        <v>8</v>
      </c>
      <c r="AF8" s="51">
        <f t="shared" ref="AF8:AL8" si="11">SUM(AF9:AF15)</f>
        <v>3690</v>
      </c>
      <c r="AG8" s="54">
        <f t="shared" ref="AG8:AG21" si="12">(K8+N8+Q8+T8+W8+Z8+AC8+AF8)/F8</f>
        <v>0.484084984358707</v>
      </c>
      <c r="AH8" s="72">
        <f t="shared" si="11"/>
        <v>3</v>
      </c>
      <c r="AI8" s="73">
        <f t="shared" si="11"/>
        <v>510</v>
      </c>
      <c r="AJ8" s="54">
        <f t="shared" ref="AJ8:AJ21" si="13">(K8+N8+Q8+T8+W8+Z8+AC8+AF8+AI8)/F8</f>
        <v>0.49073253388946819</v>
      </c>
      <c r="AK8" s="72">
        <f t="shared" si="11"/>
        <v>0</v>
      </c>
      <c r="AL8" s="73">
        <f t="shared" si="11"/>
        <v>0</v>
      </c>
      <c r="AM8" s="78">
        <f t="shared" ref="AM8:AM21" si="14">(K8+N8+Q8+T8+W8+Z8+AC8+AF8+AI8+AL8)/F8</f>
        <v>0.49073253388946819</v>
      </c>
      <c r="AN8" s="72">
        <f>SUM(AN9:AN15)</f>
        <v>0</v>
      </c>
      <c r="AO8" s="73">
        <f>SUM(AO9:AO15)</f>
        <v>0</v>
      </c>
      <c r="AP8" s="89">
        <f t="shared" ref="AP8:AP21" si="15">(K8+N8+Q8+T8+W8+Z8+AC8+AF8+AI8+AL8+AO8)/F8</f>
        <v>0.49073253388946819</v>
      </c>
      <c r="AQ8" s="53">
        <f>SUM(AQ9:AQ15)</f>
        <v>1</v>
      </c>
      <c r="AR8" s="51">
        <f>SUM(AR9:AR15)</f>
        <v>402</v>
      </c>
      <c r="AS8" s="54">
        <f>(K8+N8+Q8+T8+W8+AC8+AL8+Z8+AF8+AI8+AO8+AR8)/H8</f>
        <v>0.49459919670362523</v>
      </c>
      <c r="AT8" s="25">
        <f>SUM(AT9:AT15)</f>
        <v>2</v>
      </c>
      <c r="AU8" s="51">
        <f t="shared" ref="AU8:BA8" si="16">SUM(AU9:AU15)</f>
        <v>990</v>
      </c>
      <c r="AV8" s="54">
        <f t="shared" ref="AV8:AV21" si="17">(K8+N8+Q8+T8+W8+AC8+AL8+Z8+AF8+AI8+AO8+AR8+AU8)/H8</f>
        <v>0.50746753668776723</v>
      </c>
      <c r="AW8" s="72">
        <f t="shared" si="16"/>
        <v>24</v>
      </c>
      <c r="AX8" s="73">
        <f t="shared" si="16"/>
        <v>6420</v>
      </c>
      <c r="AY8" s="54">
        <f t="shared" ref="AY8:AY21" si="18">(K8+N8+Q8+T8+W8+AC8+AL8+Z8+AF8+AI8+AO8+AR8+AU8+AX8)/H8</f>
        <v>0.59091677173644597</v>
      </c>
      <c r="AZ8" s="72">
        <f t="shared" si="16"/>
        <v>10</v>
      </c>
      <c r="BA8" s="72">
        <f t="shared" si="16"/>
        <v>2430</v>
      </c>
      <c r="BB8" s="54">
        <f t="shared" ref="BB8:BB21" si="19">(K8+N8+Q8+T8+W8+AC8+AL8+Z8+AF8+AI8+AO8+AR8+AU8+AX8+BA8)/H8</f>
        <v>0.62250269715206741</v>
      </c>
      <c r="BC8" s="72">
        <f>SUM(BC9:BC15)</f>
        <v>0</v>
      </c>
      <c r="BD8" s="72">
        <f>SUM(BD9:BD15)</f>
        <v>0</v>
      </c>
      <c r="BE8" s="78">
        <f t="shared" ref="BE8:BE21" si="20">(K8+N8+Q8+T8+W8+AC8+AL8+Z8+AF8+AI8+AO8+AR8+AU8+AX8+BA8+BD8)/H8</f>
        <v>0.62250269715206741</v>
      </c>
      <c r="BF8" s="95">
        <f t="shared" ref="BF8:BF21" si="21">50%-BE8</f>
        <v>-0.12250269715206741</v>
      </c>
      <c r="BG8" s="96"/>
      <c r="BH8" s="98"/>
    </row>
    <row r="9" spans="1:60" s="5" customFormat="1" ht="64.5" customHeight="1" x14ac:dyDescent="0.15">
      <c r="A9" s="26"/>
      <c r="B9" s="27">
        <v>1</v>
      </c>
      <c r="C9" s="28" t="s">
        <v>56</v>
      </c>
      <c r="D9" s="29">
        <v>8408</v>
      </c>
      <c r="E9" s="29">
        <f>ROUND(D9/2,0)</f>
        <v>4204</v>
      </c>
      <c r="F9" s="29">
        <v>8467</v>
      </c>
      <c r="G9" s="29">
        <f>ROUND(F9/2,0)</f>
        <v>4234</v>
      </c>
      <c r="H9" s="29">
        <v>8575</v>
      </c>
      <c r="I9" s="55">
        <f>ROUND(H9/2,0)</f>
        <v>4288</v>
      </c>
      <c r="J9" s="56">
        <v>6839</v>
      </c>
      <c r="K9" s="57">
        <v>2765</v>
      </c>
      <c r="L9" s="58">
        <f t="shared" si="1"/>
        <v>0.40429887410440124</v>
      </c>
      <c r="M9" s="59"/>
      <c r="N9" s="60"/>
      <c r="O9" s="61">
        <f t="shared" si="6"/>
        <v>0.32885347288296862</v>
      </c>
      <c r="P9" s="60">
        <v>2</v>
      </c>
      <c r="Q9" s="60">
        <v>1710</v>
      </c>
      <c r="R9" s="74">
        <f t="shared" si="7"/>
        <v>0.5322312083729781</v>
      </c>
      <c r="S9" s="60">
        <v>2</v>
      </c>
      <c r="T9" s="60">
        <v>390</v>
      </c>
      <c r="U9" s="74">
        <f t="shared" si="9"/>
        <v>0.57861560418648905</v>
      </c>
      <c r="V9" s="60"/>
      <c r="W9" s="60"/>
      <c r="X9" s="61">
        <f>(K9+N9+Q9+T9+W9)/D9</f>
        <v>0.57861560418648905</v>
      </c>
      <c r="Y9" s="60"/>
      <c r="Z9" s="60"/>
      <c r="AA9" s="81">
        <f t="shared" ref="AA9:AA21" si="22">(K9+N9+Q9+T9+W9+Z9)/D9</f>
        <v>0.57861560418648905</v>
      </c>
      <c r="AB9" s="82"/>
      <c r="AC9" s="60"/>
      <c r="AD9" s="74">
        <f t="shared" si="10"/>
        <v>0.57458367780796027</v>
      </c>
      <c r="AE9" s="60">
        <v>0</v>
      </c>
      <c r="AF9" s="60">
        <v>0</v>
      </c>
      <c r="AG9" s="74">
        <f t="shared" si="12"/>
        <v>0.57458367780796027</v>
      </c>
      <c r="AH9" s="60">
        <v>1</v>
      </c>
      <c r="AI9" s="60">
        <v>120</v>
      </c>
      <c r="AJ9" s="74">
        <f t="shared" si="13"/>
        <v>0.58875634817526867</v>
      </c>
      <c r="AK9" s="60"/>
      <c r="AL9" s="60"/>
      <c r="AM9" s="81">
        <f t="shared" si="14"/>
        <v>0.58875634817526867</v>
      </c>
      <c r="AN9" s="60"/>
      <c r="AO9" s="60"/>
      <c r="AP9" s="90">
        <f t="shared" si="15"/>
        <v>0.58875634817526867</v>
      </c>
      <c r="AQ9" s="59"/>
      <c r="AR9" s="60"/>
      <c r="AS9" s="74">
        <f t="shared" ref="AS9:AS21" si="23">(K9+N9+Q9+T9+W9+AC9+AL9+Z9+AF9+AI9+AO9+AR9)/H9</f>
        <v>0.58134110787172011</v>
      </c>
      <c r="AT9" s="60">
        <v>0</v>
      </c>
      <c r="AU9" s="60">
        <v>0</v>
      </c>
      <c r="AV9" s="74">
        <f t="shared" si="17"/>
        <v>0.58134110787172011</v>
      </c>
      <c r="AW9" s="60">
        <v>4</v>
      </c>
      <c r="AX9" s="60">
        <v>1110</v>
      </c>
      <c r="AY9" s="74">
        <f t="shared" si="18"/>
        <v>0.71078717201166186</v>
      </c>
      <c r="AZ9" s="60">
        <v>2</v>
      </c>
      <c r="BA9" s="60">
        <v>480</v>
      </c>
      <c r="BB9" s="74">
        <f t="shared" si="19"/>
        <v>0.76676384839650147</v>
      </c>
      <c r="BC9" s="60"/>
      <c r="BD9" s="60"/>
      <c r="BE9" s="81">
        <f t="shared" si="20"/>
        <v>0.76676384839650147</v>
      </c>
      <c r="BF9" s="95">
        <f t="shared" si="21"/>
        <v>-0.26676384839650147</v>
      </c>
      <c r="BG9" s="29" t="s">
        <v>57</v>
      </c>
      <c r="BH9" s="99" t="s">
        <v>57</v>
      </c>
    </row>
    <row r="10" spans="1:60" s="5" customFormat="1" ht="64.5" customHeight="1" x14ac:dyDescent="0.15">
      <c r="A10" s="26"/>
      <c r="B10" s="27">
        <v>2</v>
      </c>
      <c r="C10" s="28" t="s">
        <v>26</v>
      </c>
      <c r="D10" s="29">
        <v>20984</v>
      </c>
      <c r="E10" s="29">
        <f t="shared" ref="E10:E21" si="24">ROUND(D10/2,0)</f>
        <v>10492</v>
      </c>
      <c r="F10" s="29">
        <v>20706</v>
      </c>
      <c r="G10" s="29">
        <f t="shared" ref="G10:G21" si="25">ROUND(F10/2,0)</f>
        <v>10353</v>
      </c>
      <c r="H10" s="29">
        <v>20681</v>
      </c>
      <c r="I10" s="55">
        <f t="shared" ref="I10:I21" si="26">ROUND(H10/2,0)</f>
        <v>10341</v>
      </c>
      <c r="J10" s="56">
        <v>18647</v>
      </c>
      <c r="K10" s="57">
        <v>5633</v>
      </c>
      <c r="L10" s="58">
        <f t="shared" si="1"/>
        <v>0.3020861264546576</v>
      </c>
      <c r="M10" s="59">
        <v>44</v>
      </c>
      <c r="N10" s="60">
        <v>4950</v>
      </c>
      <c r="O10" s="61">
        <f t="shared" si="6"/>
        <v>0.50433663743804802</v>
      </c>
      <c r="P10" s="60">
        <v>2</v>
      </c>
      <c r="Q10" s="60">
        <v>450</v>
      </c>
      <c r="R10" s="74">
        <f t="shared" si="7"/>
        <v>0.52578154784597786</v>
      </c>
      <c r="S10" s="60"/>
      <c r="T10" s="60"/>
      <c r="U10" s="74">
        <f t="shared" si="9"/>
        <v>0.52578154784597786</v>
      </c>
      <c r="V10" s="60"/>
      <c r="W10" s="60"/>
      <c r="X10" s="61">
        <f t="shared" ref="X10:X21" si="27">(K10+N10+Q10+T10+W10)/D10</f>
        <v>0.52578154784597786</v>
      </c>
      <c r="Y10" s="60">
        <v>2</v>
      </c>
      <c r="Z10" s="60">
        <v>450</v>
      </c>
      <c r="AA10" s="81">
        <f t="shared" si="22"/>
        <v>0.5472264582539077</v>
      </c>
      <c r="AB10" s="82"/>
      <c r="AC10" s="60"/>
      <c r="AD10" s="74">
        <f t="shared" si="10"/>
        <v>0.55457355355935478</v>
      </c>
      <c r="AE10" s="60">
        <v>3</v>
      </c>
      <c r="AF10" s="60">
        <v>270</v>
      </c>
      <c r="AG10" s="74">
        <f t="shared" si="12"/>
        <v>0.56761325219743075</v>
      </c>
      <c r="AH10" s="60"/>
      <c r="AI10" s="60"/>
      <c r="AJ10" s="74">
        <f t="shared" si="13"/>
        <v>0.56761325219743075</v>
      </c>
      <c r="AK10" s="60"/>
      <c r="AL10" s="60"/>
      <c r="AM10" s="81">
        <f t="shared" si="14"/>
        <v>0.56761325219743075</v>
      </c>
      <c r="AN10" s="60"/>
      <c r="AO10" s="60"/>
      <c r="AP10" s="90">
        <f t="shared" si="15"/>
        <v>0.56761325219743075</v>
      </c>
      <c r="AQ10" s="59"/>
      <c r="AR10" s="60"/>
      <c r="AS10" s="74">
        <f t="shared" si="23"/>
        <v>0.56829940525119671</v>
      </c>
      <c r="AT10" s="60">
        <v>0</v>
      </c>
      <c r="AU10" s="60">
        <v>0</v>
      </c>
      <c r="AV10" s="74">
        <f t="shared" si="17"/>
        <v>0.56829940525119671</v>
      </c>
      <c r="AW10" s="60">
        <v>2</v>
      </c>
      <c r="AX10" s="60">
        <v>600</v>
      </c>
      <c r="AY10" s="74">
        <f t="shared" si="18"/>
        <v>0.59731154199506797</v>
      </c>
      <c r="AZ10" s="92"/>
      <c r="BA10" s="92"/>
      <c r="BB10" s="74">
        <f>(K10+N10+Q10+T10+W10+AC10+AL10+Z10+AF10+AI10+AO10+AR10+AU10+AX10+BA13)/H10</f>
        <v>0.6205212513901649</v>
      </c>
      <c r="BC10" s="60"/>
      <c r="BD10" s="60"/>
      <c r="BE10" s="81">
        <f>(K10+N10+Q10+T10+W10+AC10+AL10+Z10+AF10+AI10+AO10+AR10+AU10+AX10+BA13+BD10)/H10</f>
        <v>0.6205212513901649</v>
      </c>
      <c r="BF10" s="95">
        <f t="shared" si="21"/>
        <v>-0.1205212513901649</v>
      </c>
      <c r="BG10" s="100"/>
      <c r="BH10" s="98"/>
    </row>
    <row r="11" spans="1:60" s="5" customFormat="1" ht="64.5" customHeight="1" x14ac:dyDescent="0.15">
      <c r="A11" s="26"/>
      <c r="B11" s="27">
        <v>3</v>
      </c>
      <c r="C11" s="28" t="s">
        <v>22</v>
      </c>
      <c r="D11" s="29">
        <v>16329</v>
      </c>
      <c r="E11" s="29">
        <f t="shared" si="24"/>
        <v>8165</v>
      </c>
      <c r="F11" s="29">
        <v>16374</v>
      </c>
      <c r="G11" s="29">
        <f t="shared" si="25"/>
        <v>8187</v>
      </c>
      <c r="H11" s="29">
        <v>16383</v>
      </c>
      <c r="I11" s="55">
        <f t="shared" si="26"/>
        <v>8192</v>
      </c>
      <c r="J11" s="56">
        <v>20895</v>
      </c>
      <c r="K11" s="57">
        <v>4613</v>
      </c>
      <c r="L11" s="58">
        <f t="shared" si="1"/>
        <v>0.22077051926298158</v>
      </c>
      <c r="M11" s="59">
        <v>1</v>
      </c>
      <c r="N11" s="60">
        <v>300</v>
      </c>
      <c r="O11" s="61">
        <f t="shared" si="6"/>
        <v>0.30087574254394023</v>
      </c>
      <c r="P11" s="60">
        <v>1</v>
      </c>
      <c r="Q11" s="60">
        <v>270</v>
      </c>
      <c r="R11" s="74">
        <f t="shared" si="7"/>
        <v>0.31741074162532917</v>
      </c>
      <c r="S11" s="60"/>
      <c r="T11" s="60"/>
      <c r="U11" s="74">
        <f t="shared" si="9"/>
        <v>0.31741074162532917</v>
      </c>
      <c r="V11" s="60"/>
      <c r="W11" s="60"/>
      <c r="X11" s="61">
        <f t="shared" si="27"/>
        <v>0.31741074162532917</v>
      </c>
      <c r="Y11" s="60"/>
      <c r="Z11" s="60"/>
      <c r="AA11" s="81">
        <f t="shared" si="22"/>
        <v>0.31741074162532917</v>
      </c>
      <c r="AB11" s="82">
        <v>1</v>
      </c>
      <c r="AC11" s="60">
        <v>180</v>
      </c>
      <c r="AD11" s="74">
        <f t="shared" si="10"/>
        <v>0.32753145230243069</v>
      </c>
      <c r="AE11" s="60">
        <v>1</v>
      </c>
      <c r="AF11" s="60">
        <v>1080</v>
      </c>
      <c r="AG11" s="74">
        <f t="shared" si="12"/>
        <v>0.3934896787590082</v>
      </c>
      <c r="AH11" s="60"/>
      <c r="AI11" s="60"/>
      <c r="AJ11" s="74">
        <f t="shared" si="13"/>
        <v>0.3934896787590082</v>
      </c>
      <c r="AK11" s="60"/>
      <c r="AL11" s="60"/>
      <c r="AM11" s="81">
        <f t="shared" si="14"/>
        <v>0.3934896787590082</v>
      </c>
      <c r="AN11" s="60"/>
      <c r="AO11" s="60"/>
      <c r="AP11" s="90">
        <f t="shared" si="15"/>
        <v>0.3934896787590082</v>
      </c>
      <c r="AQ11" s="59"/>
      <c r="AR11" s="60"/>
      <c r="AS11" s="74">
        <f t="shared" si="23"/>
        <v>0.39327351522920101</v>
      </c>
      <c r="AT11" s="60">
        <v>0</v>
      </c>
      <c r="AU11" s="60">
        <v>0</v>
      </c>
      <c r="AV11" s="74">
        <f t="shared" si="17"/>
        <v>0.39327351522920101</v>
      </c>
      <c r="AW11" s="60">
        <v>5</v>
      </c>
      <c r="AX11" s="60">
        <v>1080</v>
      </c>
      <c r="AY11" s="74">
        <f t="shared" si="18"/>
        <v>0.45919550753830191</v>
      </c>
      <c r="AZ11" s="60">
        <v>4</v>
      </c>
      <c r="BA11" s="60">
        <v>960</v>
      </c>
      <c r="BB11" s="74">
        <f t="shared" si="19"/>
        <v>0.51779283403528042</v>
      </c>
      <c r="BC11" s="60"/>
      <c r="BD11" s="60"/>
      <c r="BE11" s="81">
        <f t="shared" si="20"/>
        <v>0.51779283403528042</v>
      </c>
      <c r="BF11" s="95">
        <f t="shared" si="21"/>
        <v>-1.7792834035280425E-2</v>
      </c>
      <c r="BG11" s="100" t="s">
        <v>57</v>
      </c>
      <c r="BH11" s="98" t="s">
        <v>57</v>
      </c>
    </row>
    <row r="12" spans="1:60" s="5" customFormat="1" ht="64.5" customHeight="1" x14ac:dyDescent="0.15">
      <c r="A12" s="26"/>
      <c r="B12" s="27">
        <v>4</v>
      </c>
      <c r="C12" s="28" t="s">
        <v>58</v>
      </c>
      <c r="D12" s="29">
        <v>2156</v>
      </c>
      <c r="E12" s="29">
        <f t="shared" si="24"/>
        <v>1078</v>
      </c>
      <c r="F12" s="29">
        <v>2179</v>
      </c>
      <c r="G12" s="29">
        <f t="shared" si="25"/>
        <v>1090</v>
      </c>
      <c r="H12" s="29">
        <v>2062</v>
      </c>
      <c r="I12" s="55">
        <f t="shared" si="26"/>
        <v>1031</v>
      </c>
      <c r="J12" s="56">
        <v>5208</v>
      </c>
      <c r="K12" s="57">
        <v>760</v>
      </c>
      <c r="L12" s="58">
        <f t="shared" si="1"/>
        <v>0.14592933947772657</v>
      </c>
      <c r="M12" s="59"/>
      <c r="N12" s="60"/>
      <c r="O12" s="61">
        <f t="shared" si="6"/>
        <v>0.35250463821892392</v>
      </c>
      <c r="P12" s="60">
        <v>1</v>
      </c>
      <c r="Q12" s="60">
        <v>630</v>
      </c>
      <c r="R12" s="74">
        <f t="shared" si="7"/>
        <v>0.64471243042671611</v>
      </c>
      <c r="S12" s="60"/>
      <c r="T12" s="60"/>
      <c r="U12" s="74">
        <f t="shared" si="9"/>
        <v>0.64471243042671611</v>
      </c>
      <c r="V12" s="60"/>
      <c r="W12" s="60"/>
      <c r="X12" s="61">
        <f t="shared" si="27"/>
        <v>0.64471243042671611</v>
      </c>
      <c r="Y12" s="60">
        <v>2</v>
      </c>
      <c r="Z12" s="60">
        <v>270</v>
      </c>
      <c r="AA12" s="81">
        <f t="shared" si="22"/>
        <v>0.76994434137291279</v>
      </c>
      <c r="AB12" s="82"/>
      <c r="AC12" s="60"/>
      <c r="AD12" s="74">
        <f t="shared" si="10"/>
        <v>0.76181734740706741</v>
      </c>
      <c r="AE12" s="60">
        <v>2</v>
      </c>
      <c r="AF12" s="60">
        <v>1620</v>
      </c>
      <c r="AG12" s="74">
        <f t="shared" si="12"/>
        <v>1.5052776502983021</v>
      </c>
      <c r="AH12" s="60"/>
      <c r="AI12" s="60"/>
      <c r="AJ12" s="74">
        <f t="shared" si="13"/>
        <v>1.5052776502983021</v>
      </c>
      <c r="AK12" s="60"/>
      <c r="AL12" s="60"/>
      <c r="AM12" s="81">
        <f t="shared" si="14"/>
        <v>1.5052776502983021</v>
      </c>
      <c r="AN12" s="60"/>
      <c r="AO12" s="60"/>
      <c r="AP12" s="90">
        <f t="shared" si="15"/>
        <v>1.5052776502983021</v>
      </c>
      <c r="AQ12" s="59"/>
      <c r="AR12" s="60"/>
      <c r="AS12" s="74">
        <f t="shared" si="23"/>
        <v>1.5906886517943744</v>
      </c>
      <c r="AT12" s="60">
        <v>0</v>
      </c>
      <c r="AU12" s="60">
        <v>0</v>
      </c>
      <c r="AV12" s="74">
        <f t="shared" si="17"/>
        <v>1.5906886517943744</v>
      </c>
      <c r="AW12" s="60">
        <v>1</v>
      </c>
      <c r="AX12" s="60">
        <v>180</v>
      </c>
      <c r="AY12" s="74">
        <f t="shared" si="18"/>
        <v>1.6779825412221145</v>
      </c>
      <c r="AZ12" s="60">
        <v>1</v>
      </c>
      <c r="BA12" s="60">
        <v>270</v>
      </c>
      <c r="BB12" s="74">
        <f t="shared" si="19"/>
        <v>1.8089233753637246</v>
      </c>
      <c r="BC12" s="60"/>
      <c r="BD12" s="60"/>
      <c r="BE12" s="81">
        <f t="shared" si="20"/>
        <v>1.8089233753637246</v>
      </c>
      <c r="BF12" s="95">
        <f t="shared" si="21"/>
        <v>-1.3089233753637246</v>
      </c>
      <c r="BG12" s="29" t="s">
        <v>57</v>
      </c>
      <c r="BH12" s="99" t="s">
        <v>57</v>
      </c>
    </row>
    <row r="13" spans="1:60" s="5" customFormat="1" ht="64.5" customHeight="1" x14ac:dyDescent="0.15">
      <c r="A13" s="26"/>
      <c r="B13" s="27">
        <v>5</v>
      </c>
      <c r="C13" s="28" t="s">
        <v>16</v>
      </c>
      <c r="D13" s="29">
        <v>9121</v>
      </c>
      <c r="E13" s="29">
        <f t="shared" si="24"/>
        <v>4561</v>
      </c>
      <c r="F13" s="29">
        <v>9067</v>
      </c>
      <c r="G13" s="29">
        <f t="shared" si="25"/>
        <v>4534</v>
      </c>
      <c r="H13" s="29">
        <v>9205</v>
      </c>
      <c r="I13" s="55">
        <f t="shared" si="26"/>
        <v>4603</v>
      </c>
      <c r="J13" s="56">
        <v>12638</v>
      </c>
      <c r="K13" s="57">
        <v>1560</v>
      </c>
      <c r="L13" s="58">
        <f t="shared" si="1"/>
        <v>0.12343725272986232</v>
      </c>
      <c r="M13" s="59">
        <v>5</v>
      </c>
      <c r="N13" s="60">
        <v>810</v>
      </c>
      <c r="O13" s="61">
        <f t="shared" si="6"/>
        <v>0.25983992983225523</v>
      </c>
      <c r="P13" s="60">
        <v>2</v>
      </c>
      <c r="Q13" s="60">
        <v>780</v>
      </c>
      <c r="R13" s="74">
        <f t="shared" si="7"/>
        <v>0.34535686876438987</v>
      </c>
      <c r="S13" s="60">
        <v>3</v>
      </c>
      <c r="T13" s="60">
        <v>630</v>
      </c>
      <c r="U13" s="74">
        <f t="shared" si="9"/>
        <v>0.41442824251726784</v>
      </c>
      <c r="V13" s="60"/>
      <c r="W13" s="60"/>
      <c r="X13" s="61">
        <f t="shared" si="27"/>
        <v>0.41442824251726784</v>
      </c>
      <c r="Y13" s="60"/>
      <c r="Z13" s="60"/>
      <c r="AA13" s="81">
        <f t="shared" si="22"/>
        <v>0.41442824251726784</v>
      </c>
      <c r="AB13" s="82">
        <v>1</v>
      </c>
      <c r="AC13" s="60">
        <v>630</v>
      </c>
      <c r="AD13" s="74">
        <f t="shared" si="10"/>
        <v>0.486379177236131</v>
      </c>
      <c r="AE13" s="60">
        <v>1</v>
      </c>
      <c r="AF13" s="60">
        <v>180</v>
      </c>
      <c r="AG13" s="74">
        <f t="shared" si="12"/>
        <v>0.50623138855189143</v>
      </c>
      <c r="AH13" s="60">
        <v>1</v>
      </c>
      <c r="AI13" s="60">
        <v>270</v>
      </c>
      <c r="AJ13" s="74">
        <f t="shared" si="13"/>
        <v>0.53600970552553218</v>
      </c>
      <c r="AK13" s="60"/>
      <c r="AL13" s="60"/>
      <c r="AM13" s="81">
        <f t="shared" si="14"/>
        <v>0.53600970552553218</v>
      </c>
      <c r="AN13" s="60"/>
      <c r="AO13" s="60"/>
      <c r="AP13" s="90">
        <f t="shared" si="15"/>
        <v>0.53600970552553218</v>
      </c>
      <c r="AQ13" s="59"/>
      <c r="AR13" s="60"/>
      <c r="AS13" s="74">
        <f t="shared" si="23"/>
        <v>0.52797392721347092</v>
      </c>
      <c r="AT13" s="60">
        <v>1</v>
      </c>
      <c r="AU13" s="60">
        <v>540</v>
      </c>
      <c r="AV13" s="74">
        <f t="shared" si="17"/>
        <v>0.58663769690385659</v>
      </c>
      <c r="AW13" s="60">
        <v>5</v>
      </c>
      <c r="AX13" s="60">
        <v>1620</v>
      </c>
      <c r="AY13" s="74">
        <f t="shared" si="18"/>
        <v>0.7626290059750136</v>
      </c>
      <c r="AZ13" s="60">
        <v>2</v>
      </c>
      <c r="BA13" s="60">
        <v>480</v>
      </c>
      <c r="BB13" s="74">
        <f t="shared" si="19"/>
        <v>0.81477457903313422</v>
      </c>
      <c r="BC13" s="60"/>
      <c r="BD13" s="60"/>
      <c r="BE13" s="81">
        <f t="shared" si="20"/>
        <v>0.81477457903313422</v>
      </c>
      <c r="BF13" s="95">
        <f t="shared" si="21"/>
        <v>-0.31477457903313422</v>
      </c>
      <c r="BG13" s="100" t="s">
        <v>57</v>
      </c>
      <c r="BH13" s="98" t="s">
        <v>57</v>
      </c>
    </row>
    <row r="14" spans="1:60" s="5" customFormat="1" ht="64.5" customHeight="1" x14ac:dyDescent="0.15">
      <c r="A14" s="26"/>
      <c r="B14" s="27">
        <v>6</v>
      </c>
      <c r="C14" s="28" t="s">
        <v>24</v>
      </c>
      <c r="D14" s="29">
        <v>12849</v>
      </c>
      <c r="E14" s="29">
        <f t="shared" si="24"/>
        <v>6425</v>
      </c>
      <c r="F14" s="29">
        <v>13019</v>
      </c>
      <c r="G14" s="29">
        <f t="shared" si="25"/>
        <v>6510</v>
      </c>
      <c r="H14" s="29">
        <v>13238</v>
      </c>
      <c r="I14" s="55">
        <f t="shared" si="26"/>
        <v>6619</v>
      </c>
      <c r="J14" s="56">
        <v>15260</v>
      </c>
      <c r="K14" s="57">
        <v>910</v>
      </c>
      <c r="L14" s="58">
        <f t="shared" si="1"/>
        <v>5.9633027522935783E-2</v>
      </c>
      <c r="M14" s="59">
        <v>1</v>
      </c>
      <c r="N14" s="60">
        <v>473</v>
      </c>
      <c r="O14" s="61">
        <f t="shared" si="6"/>
        <v>0.10763483539575064</v>
      </c>
      <c r="P14" s="60">
        <v>2</v>
      </c>
      <c r="Q14" s="60">
        <v>1080</v>
      </c>
      <c r="R14" s="74">
        <f t="shared" si="7"/>
        <v>0.19168806911043662</v>
      </c>
      <c r="S14" s="60">
        <v>4</v>
      </c>
      <c r="T14" s="60">
        <v>960</v>
      </c>
      <c r="U14" s="74">
        <f t="shared" si="9"/>
        <v>0.26640205463460193</v>
      </c>
      <c r="V14" s="60">
        <v>1</v>
      </c>
      <c r="W14" s="60">
        <v>300</v>
      </c>
      <c r="X14" s="61">
        <f t="shared" si="27"/>
        <v>0.28975017511090356</v>
      </c>
      <c r="Y14" s="60"/>
      <c r="Z14" s="60"/>
      <c r="AA14" s="81">
        <f t="shared" si="22"/>
        <v>0.28975017511090356</v>
      </c>
      <c r="AB14" s="82"/>
      <c r="AC14" s="60"/>
      <c r="AD14" s="74">
        <f t="shared" si="10"/>
        <v>0.28596666410630617</v>
      </c>
      <c r="AE14" s="60">
        <v>0</v>
      </c>
      <c r="AF14" s="60">
        <v>0</v>
      </c>
      <c r="AG14" s="74">
        <f t="shared" si="12"/>
        <v>0.28596666410630617</v>
      </c>
      <c r="AH14" s="60">
        <v>1</v>
      </c>
      <c r="AI14" s="60">
        <v>120</v>
      </c>
      <c r="AJ14" s="74">
        <f t="shared" si="13"/>
        <v>0.29518396190183577</v>
      </c>
      <c r="AK14" s="60"/>
      <c r="AL14" s="60"/>
      <c r="AM14" s="81">
        <f t="shared" si="14"/>
        <v>0.29518396190183577</v>
      </c>
      <c r="AN14" s="60"/>
      <c r="AO14" s="60"/>
      <c r="AP14" s="90">
        <f t="shared" si="15"/>
        <v>0.29518396190183577</v>
      </c>
      <c r="AQ14" s="59">
        <v>1</v>
      </c>
      <c r="AR14" s="60">
        <v>402</v>
      </c>
      <c r="AS14" s="74">
        <f t="shared" si="23"/>
        <v>0.32066777458830636</v>
      </c>
      <c r="AT14" s="60">
        <v>0</v>
      </c>
      <c r="AU14" s="60">
        <v>0</v>
      </c>
      <c r="AV14" s="74">
        <f t="shared" si="17"/>
        <v>0.32066777458830636</v>
      </c>
      <c r="AW14" s="60">
        <v>3</v>
      </c>
      <c r="AX14" s="60">
        <v>690</v>
      </c>
      <c r="AY14" s="74">
        <f t="shared" si="18"/>
        <v>0.37279045172986858</v>
      </c>
      <c r="AZ14" s="60">
        <v>1</v>
      </c>
      <c r="BA14" s="60">
        <v>240</v>
      </c>
      <c r="BB14" s="74">
        <f t="shared" si="19"/>
        <v>0.39092007856171629</v>
      </c>
      <c r="BC14" s="60"/>
      <c r="BD14" s="60"/>
      <c r="BE14" s="81">
        <f t="shared" si="20"/>
        <v>0.39092007856171629</v>
      </c>
      <c r="BF14" s="95">
        <f t="shared" si="21"/>
        <v>0.10907992143828371</v>
      </c>
      <c r="BG14" s="100">
        <f>ROUND(H14*BF14,0)</f>
        <v>1444</v>
      </c>
      <c r="BH14" s="98">
        <f>BG14/30</f>
        <v>48.133333333333333</v>
      </c>
    </row>
    <row r="15" spans="1:60" s="5" customFormat="1" ht="64.5" customHeight="1" x14ac:dyDescent="0.15">
      <c r="A15" s="26"/>
      <c r="B15" s="27">
        <v>7</v>
      </c>
      <c r="C15" s="28" t="s">
        <v>27</v>
      </c>
      <c r="D15" s="29">
        <v>6969</v>
      </c>
      <c r="E15" s="29">
        <f t="shared" si="24"/>
        <v>3485</v>
      </c>
      <c r="F15" s="29">
        <v>6908</v>
      </c>
      <c r="G15" s="29">
        <f t="shared" si="25"/>
        <v>3454</v>
      </c>
      <c r="H15" s="29">
        <v>6789</v>
      </c>
      <c r="I15" s="55">
        <f t="shared" si="26"/>
        <v>3395</v>
      </c>
      <c r="J15" s="56">
        <v>4138</v>
      </c>
      <c r="K15" s="57">
        <v>145</v>
      </c>
      <c r="L15" s="58">
        <f t="shared" si="1"/>
        <v>3.5041082648622525E-2</v>
      </c>
      <c r="M15" s="59">
        <v>1</v>
      </c>
      <c r="N15" s="60">
        <v>540</v>
      </c>
      <c r="O15" s="61">
        <f t="shared" si="6"/>
        <v>9.8292437939446115E-2</v>
      </c>
      <c r="P15" s="60">
        <v>1</v>
      </c>
      <c r="Q15" s="60">
        <v>900</v>
      </c>
      <c r="R15" s="74">
        <f t="shared" si="7"/>
        <v>0.22743578705696657</v>
      </c>
      <c r="S15" s="60">
        <v>2</v>
      </c>
      <c r="T15" s="60">
        <v>360</v>
      </c>
      <c r="U15" s="74">
        <f t="shared" si="9"/>
        <v>0.27909312670397474</v>
      </c>
      <c r="V15" s="60"/>
      <c r="W15" s="60"/>
      <c r="X15" s="61">
        <f t="shared" si="27"/>
        <v>0.27909312670397474</v>
      </c>
      <c r="Y15" s="60"/>
      <c r="Z15" s="60"/>
      <c r="AA15" s="81">
        <f t="shared" si="22"/>
        <v>0.27909312670397474</v>
      </c>
      <c r="AB15" s="82"/>
      <c r="AC15" s="60"/>
      <c r="AD15" s="74">
        <f t="shared" si="10"/>
        <v>0.28155761436016213</v>
      </c>
      <c r="AE15" s="60">
        <v>1</v>
      </c>
      <c r="AF15" s="60">
        <v>540</v>
      </c>
      <c r="AG15" s="74">
        <f t="shared" si="12"/>
        <v>0.35972785176606831</v>
      </c>
      <c r="AH15" s="60"/>
      <c r="AI15" s="60"/>
      <c r="AJ15" s="74">
        <f t="shared" si="13"/>
        <v>0.35972785176606831</v>
      </c>
      <c r="AK15" s="60"/>
      <c r="AL15" s="60"/>
      <c r="AM15" s="81">
        <f t="shared" si="14"/>
        <v>0.35972785176606831</v>
      </c>
      <c r="AN15" s="60"/>
      <c r="AO15" s="60"/>
      <c r="AP15" s="90">
        <f t="shared" si="15"/>
        <v>0.35972785176606831</v>
      </c>
      <c r="AQ15" s="59"/>
      <c r="AR15" s="60"/>
      <c r="AS15" s="74">
        <f t="shared" si="23"/>
        <v>0.36603328914420385</v>
      </c>
      <c r="AT15" s="60">
        <v>1</v>
      </c>
      <c r="AU15" s="60">
        <v>450</v>
      </c>
      <c r="AV15" s="74">
        <f t="shared" si="17"/>
        <v>0.4323169833554279</v>
      </c>
      <c r="AW15" s="60">
        <v>4</v>
      </c>
      <c r="AX15" s="60">
        <v>1140</v>
      </c>
      <c r="AY15" s="74">
        <f t="shared" si="18"/>
        <v>0.60023567535719546</v>
      </c>
      <c r="AZ15" s="60"/>
      <c r="BA15" s="60"/>
      <c r="BB15" s="74">
        <f t="shared" si="19"/>
        <v>0.60023567535719546</v>
      </c>
      <c r="BC15" s="60"/>
      <c r="BD15" s="60"/>
      <c r="BE15" s="81">
        <f t="shared" si="20"/>
        <v>0.60023567535719546</v>
      </c>
      <c r="BF15" s="95">
        <f t="shared" si="21"/>
        <v>-0.10023567535719546</v>
      </c>
      <c r="BG15" s="100" t="s">
        <v>57</v>
      </c>
      <c r="BH15" s="98" t="s">
        <v>57</v>
      </c>
    </row>
    <row r="16" spans="1:60" s="4" customFormat="1" ht="64.5" customHeight="1" x14ac:dyDescent="0.15">
      <c r="A16" s="22"/>
      <c r="B16" s="23" t="s">
        <v>21</v>
      </c>
      <c r="C16" s="24" t="s">
        <v>59</v>
      </c>
      <c r="D16" s="25">
        <f t="shared" ref="D16:K16" si="28">SUM(D17:D21)</f>
        <v>80948</v>
      </c>
      <c r="E16" s="25">
        <f t="shared" si="24"/>
        <v>40474</v>
      </c>
      <c r="F16" s="25">
        <f t="shared" si="28"/>
        <v>76920</v>
      </c>
      <c r="G16" s="25">
        <f t="shared" si="25"/>
        <v>38460</v>
      </c>
      <c r="H16" s="25">
        <f t="shared" si="28"/>
        <v>77021</v>
      </c>
      <c r="I16" s="49">
        <f t="shared" si="26"/>
        <v>38511</v>
      </c>
      <c r="J16" s="50">
        <f t="shared" si="28"/>
        <v>60763</v>
      </c>
      <c r="K16" s="62">
        <f t="shared" si="28"/>
        <v>15036</v>
      </c>
      <c r="L16" s="52">
        <f t="shared" si="1"/>
        <v>0.24745321988710234</v>
      </c>
      <c r="M16" s="53">
        <f>SUM(M17:M21)</f>
        <v>78</v>
      </c>
      <c r="N16" s="25">
        <f>SUM(N17:N21)</f>
        <v>8150</v>
      </c>
      <c r="O16" s="54">
        <f t="shared" si="6"/>
        <v>0.28643079507832186</v>
      </c>
      <c r="P16" s="25">
        <f>SUM(P17:P21)</f>
        <v>27</v>
      </c>
      <c r="Q16" s="25">
        <f>SUM(Q17:Q21)</f>
        <v>5600</v>
      </c>
      <c r="R16" s="54">
        <f t="shared" si="7"/>
        <v>0.35561100953698671</v>
      </c>
      <c r="S16" s="25">
        <f>SUM(S17:S21)</f>
        <v>5</v>
      </c>
      <c r="T16" s="25">
        <f>SUM(T17:T21)</f>
        <v>1560</v>
      </c>
      <c r="U16" s="54">
        <f t="shared" si="9"/>
        <v>0.37488264070761479</v>
      </c>
      <c r="V16" s="72">
        <f>SUM(V17:V21)</f>
        <v>0</v>
      </c>
      <c r="W16" s="72">
        <f>SUM(W17:W21)</f>
        <v>0</v>
      </c>
      <c r="X16" s="54">
        <f t="shared" si="27"/>
        <v>0.37488264070761479</v>
      </c>
      <c r="Y16" s="72">
        <f>SUM(Y17:Y21)</f>
        <v>0</v>
      </c>
      <c r="Z16" s="72">
        <f>SUM(Z17:Z21)</f>
        <v>0</v>
      </c>
      <c r="AA16" s="78">
        <f t="shared" si="22"/>
        <v>0.37488264070761479</v>
      </c>
      <c r="AB16" s="80">
        <f>SUM(AB17:AB21)</f>
        <v>25</v>
      </c>
      <c r="AC16" s="25">
        <f>SUM(AC17:AC21)</f>
        <v>2670</v>
      </c>
      <c r="AD16" s="54">
        <f t="shared" si="10"/>
        <v>0.42922516900676028</v>
      </c>
      <c r="AE16" s="25">
        <f>SUM(AE17:AE21)</f>
        <v>34</v>
      </c>
      <c r="AF16" s="25">
        <f>SUM(AF17:AF21)</f>
        <v>4050</v>
      </c>
      <c r="AG16" s="54">
        <f t="shared" si="12"/>
        <v>0.48187727509100364</v>
      </c>
      <c r="AH16" s="25">
        <f>SUM(AH17:AH21)</f>
        <v>0</v>
      </c>
      <c r="AI16" s="25">
        <f>SUM(AI17:AI21)</f>
        <v>0</v>
      </c>
      <c r="AJ16" s="54">
        <f t="shared" si="13"/>
        <v>0.48187727509100364</v>
      </c>
      <c r="AK16" s="72">
        <f>SUM(AK17:AK21)</f>
        <v>0</v>
      </c>
      <c r="AL16" s="72">
        <f>SUM(AL17:AL21)</f>
        <v>0</v>
      </c>
      <c r="AM16" s="78">
        <f t="shared" si="14"/>
        <v>0.48187727509100364</v>
      </c>
      <c r="AN16" s="72">
        <f>SUM(AN17:AN21)</f>
        <v>0</v>
      </c>
      <c r="AO16" s="72">
        <f>SUM(AO17:AO21)</f>
        <v>0</v>
      </c>
      <c r="AP16" s="89">
        <f t="shared" si="15"/>
        <v>0.48187727509100364</v>
      </c>
      <c r="AQ16" s="53">
        <f>SUM(AQ17:AQ21)</f>
        <v>31</v>
      </c>
      <c r="AR16" s="25">
        <f>SUM(AR17:AR21)</f>
        <v>3210</v>
      </c>
      <c r="AS16" s="54">
        <f t="shared" si="23"/>
        <v>0.52292231988678417</v>
      </c>
      <c r="AT16" s="25">
        <f>SUM(AT17:AT21)</f>
        <v>6</v>
      </c>
      <c r="AU16" s="25">
        <f>SUM(AU17:AU21)</f>
        <v>2880</v>
      </c>
      <c r="AV16" s="54">
        <f t="shared" si="17"/>
        <v>0.56031471936225186</v>
      </c>
      <c r="AW16" s="25">
        <f>SUM(AW17:AW21)</f>
        <v>2</v>
      </c>
      <c r="AX16" s="25">
        <f>SUM(AX17:AX21)</f>
        <v>292</v>
      </c>
      <c r="AY16" s="54">
        <f t="shared" si="18"/>
        <v>0.56410589319795901</v>
      </c>
      <c r="AZ16" s="72">
        <f>SUM(AZ17:AZ21)</f>
        <v>6</v>
      </c>
      <c r="BA16" s="72">
        <f>SUM(BA17:BA21)</f>
        <v>873</v>
      </c>
      <c r="BB16" s="54">
        <f t="shared" si="19"/>
        <v>0.57544046428896012</v>
      </c>
      <c r="BC16" s="72">
        <f>SUM(BC17:BC21)</f>
        <v>0</v>
      </c>
      <c r="BD16" s="72">
        <f>SUM(BD17:BD21)</f>
        <v>0</v>
      </c>
      <c r="BE16" s="78">
        <f t="shared" si="20"/>
        <v>0.57544046428896012</v>
      </c>
      <c r="BF16" s="95">
        <f t="shared" si="21"/>
        <v>-7.5440464288960118E-2</v>
      </c>
      <c r="BG16" s="101"/>
      <c r="BH16" s="102"/>
    </row>
    <row r="17" spans="1:60" s="5" customFormat="1" ht="64.5" customHeight="1" x14ac:dyDescent="0.15">
      <c r="A17" s="26"/>
      <c r="B17" s="27">
        <v>1</v>
      </c>
      <c r="C17" s="30" t="s">
        <v>60</v>
      </c>
      <c r="D17" s="29">
        <v>16552</v>
      </c>
      <c r="E17" s="29">
        <f t="shared" si="24"/>
        <v>8276</v>
      </c>
      <c r="F17" s="29">
        <v>15246</v>
      </c>
      <c r="G17" s="29">
        <f t="shared" si="25"/>
        <v>7623</v>
      </c>
      <c r="H17" s="29">
        <v>15202</v>
      </c>
      <c r="I17" s="55">
        <f t="shared" si="26"/>
        <v>7601</v>
      </c>
      <c r="J17" s="56">
        <v>9747</v>
      </c>
      <c r="K17" s="57">
        <v>3562</v>
      </c>
      <c r="L17" s="58">
        <f t="shared" si="1"/>
        <v>0.36544577818816049</v>
      </c>
      <c r="M17" s="59">
        <v>27</v>
      </c>
      <c r="N17" s="60">
        <v>2180</v>
      </c>
      <c r="O17" s="61">
        <f t="shared" si="6"/>
        <v>0.34690671822136299</v>
      </c>
      <c r="P17" s="60">
        <v>13</v>
      </c>
      <c r="Q17" s="60">
        <v>1740</v>
      </c>
      <c r="R17" s="74">
        <f t="shared" si="7"/>
        <v>0.45202996616723057</v>
      </c>
      <c r="S17" s="60">
        <v>4</v>
      </c>
      <c r="T17" s="60">
        <v>720</v>
      </c>
      <c r="U17" s="74">
        <f t="shared" si="9"/>
        <v>0.49552924117931368</v>
      </c>
      <c r="V17" s="60"/>
      <c r="W17" s="60"/>
      <c r="X17" s="61">
        <f t="shared" si="27"/>
        <v>0.49552924117931368</v>
      </c>
      <c r="Y17" s="60"/>
      <c r="Z17" s="60"/>
      <c r="AA17" s="81">
        <f t="shared" si="22"/>
        <v>0.49552924117931368</v>
      </c>
      <c r="AB17" s="82"/>
      <c r="AC17" s="60"/>
      <c r="AD17" s="74">
        <f t="shared" si="10"/>
        <v>0.53797717434081072</v>
      </c>
      <c r="AE17" s="60">
        <v>0</v>
      </c>
      <c r="AF17" s="60">
        <v>0</v>
      </c>
      <c r="AG17" s="74">
        <f t="shared" si="12"/>
        <v>0.53797717434081072</v>
      </c>
      <c r="AH17" s="60"/>
      <c r="AI17" s="60"/>
      <c r="AJ17" s="74">
        <f t="shared" si="13"/>
        <v>0.53797717434081072</v>
      </c>
      <c r="AK17" s="60"/>
      <c r="AL17" s="60"/>
      <c r="AM17" s="81">
        <f t="shared" si="14"/>
        <v>0.53797717434081072</v>
      </c>
      <c r="AN17" s="60"/>
      <c r="AO17" s="60"/>
      <c r="AP17" s="90">
        <f t="shared" si="15"/>
        <v>0.53797717434081072</v>
      </c>
      <c r="AQ17" s="59"/>
      <c r="AR17" s="60"/>
      <c r="AS17" s="74">
        <f t="shared" si="23"/>
        <v>0.53953427180634128</v>
      </c>
      <c r="AT17" s="60">
        <v>2</v>
      </c>
      <c r="AU17" s="60">
        <v>1080</v>
      </c>
      <c r="AV17" s="74">
        <f t="shared" si="17"/>
        <v>0.61057755558479143</v>
      </c>
      <c r="AW17" s="60"/>
      <c r="AX17" s="60"/>
      <c r="AY17" s="74">
        <f t="shared" si="18"/>
        <v>0.61057755558479143</v>
      </c>
      <c r="AZ17" s="60"/>
      <c r="BA17" s="60"/>
      <c r="BB17" s="74">
        <f t="shared" si="19"/>
        <v>0.61057755558479143</v>
      </c>
      <c r="BC17" s="60"/>
      <c r="BD17" s="60"/>
      <c r="BE17" s="81">
        <f t="shared" si="20"/>
        <v>0.61057755558479143</v>
      </c>
      <c r="BF17" s="95">
        <f t="shared" si="21"/>
        <v>-0.11057755558479143</v>
      </c>
      <c r="BG17" s="100"/>
      <c r="BH17" s="98"/>
    </row>
    <row r="18" spans="1:60" s="5" customFormat="1" ht="64.5" customHeight="1" x14ac:dyDescent="0.15">
      <c r="A18" s="26"/>
      <c r="B18" s="27">
        <v>2</v>
      </c>
      <c r="C18" s="30" t="s">
        <v>61</v>
      </c>
      <c r="D18" s="29">
        <v>16318</v>
      </c>
      <c r="E18" s="29">
        <f t="shared" si="24"/>
        <v>8159</v>
      </c>
      <c r="F18" s="29">
        <v>15659</v>
      </c>
      <c r="G18" s="29">
        <f t="shared" si="25"/>
        <v>7830</v>
      </c>
      <c r="H18" s="29">
        <v>15724</v>
      </c>
      <c r="I18" s="55">
        <f t="shared" si="26"/>
        <v>7862</v>
      </c>
      <c r="J18" s="56">
        <v>13572</v>
      </c>
      <c r="K18" s="57">
        <v>4075</v>
      </c>
      <c r="L18" s="58">
        <f t="shared" si="1"/>
        <v>0.30025051576775713</v>
      </c>
      <c r="M18" s="59">
        <v>1</v>
      </c>
      <c r="N18" s="60">
        <v>270</v>
      </c>
      <c r="O18" s="61">
        <f t="shared" si="6"/>
        <v>0.26627037627160194</v>
      </c>
      <c r="P18" s="60">
        <v>3</v>
      </c>
      <c r="Q18" s="60">
        <v>720</v>
      </c>
      <c r="R18" s="74">
        <f t="shared" si="7"/>
        <v>0.31039343056747148</v>
      </c>
      <c r="S18" s="60"/>
      <c r="T18" s="60"/>
      <c r="U18" s="74">
        <f t="shared" si="9"/>
        <v>0.31039343056747148</v>
      </c>
      <c r="V18" s="60"/>
      <c r="W18" s="60"/>
      <c r="X18" s="61">
        <f t="shared" si="27"/>
        <v>0.31039343056747148</v>
      </c>
      <c r="Y18" s="60"/>
      <c r="Z18" s="60"/>
      <c r="AA18" s="81">
        <f t="shared" si="22"/>
        <v>0.31039343056747148</v>
      </c>
      <c r="AB18" s="82"/>
      <c r="AC18" s="60"/>
      <c r="AD18" s="74">
        <f t="shared" si="10"/>
        <v>0.32345615939715178</v>
      </c>
      <c r="AE18" s="60">
        <v>1</v>
      </c>
      <c r="AF18" s="60">
        <v>360</v>
      </c>
      <c r="AG18" s="74">
        <f t="shared" si="12"/>
        <v>0.34644613321412604</v>
      </c>
      <c r="AH18" s="60"/>
      <c r="AI18" s="60"/>
      <c r="AJ18" s="74">
        <f t="shared" si="13"/>
        <v>0.34644613321412604</v>
      </c>
      <c r="AK18" s="60"/>
      <c r="AL18" s="60"/>
      <c r="AM18" s="81">
        <f t="shared" si="14"/>
        <v>0.34644613321412604</v>
      </c>
      <c r="AN18" s="60"/>
      <c r="AO18" s="60"/>
      <c r="AP18" s="90">
        <f t="shared" si="15"/>
        <v>0.34644613321412604</v>
      </c>
      <c r="AQ18" s="59">
        <v>16</v>
      </c>
      <c r="AR18" s="60">
        <v>1530</v>
      </c>
      <c r="AS18" s="74">
        <f t="shared" si="23"/>
        <v>0.44231747646909181</v>
      </c>
      <c r="AT18" s="60">
        <v>4</v>
      </c>
      <c r="AU18" s="60">
        <v>1800</v>
      </c>
      <c r="AV18" s="74">
        <f t="shared" si="17"/>
        <v>0.55679216484355121</v>
      </c>
      <c r="AW18" s="60">
        <v>1</v>
      </c>
      <c r="AX18" s="60">
        <v>182</v>
      </c>
      <c r="AY18" s="74">
        <f t="shared" si="18"/>
        <v>0.56836682777919101</v>
      </c>
      <c r="AZ18" s="60"/>
      <c r="BA18" s="60"/>
      <c r="BB18" s="74">
        <f t="shared" si="19"/>
        <v>0.56836682777919101</v>
      </c>
      <c r="BC18" s="60"/>
      <c r="BD18" s="60"/>
      <c r="BE18" s="81">
        <f t="shared" si="20"/>
        <v>0.56836682777919101</v>
      </c>
      <c r="BF18" s="95">
        <f t="shared" si="21"/>
        <v>-6.8366827779191008E-2</v>
      </c>
      <c r="BG18" s="100"/>
      <c r="BH18" s="98"/>
    </row>
    <row r="19" spans="1:60" s="5" customFormat="1" ht="64.5" customHeight="1" x14ac:dyDescent="0.15">
      <c r="A19" s="26"/>
      <c r="B19" s="27">
        <v>3</v>
      </c>
      <c r="C19" s="30" t="s">
        <v>62</v>
      </c>
      <c r="D19" s="29">
        <v>15858</v>
      </c>
      <c r="E19" s="29">
        <f t="shared" si="24"/>
        <v>7929</v>
      </c>
      <c r="F19" s="29">
        <v>15578</v>
      </c>
      <c r="G19" s="29">
        <f t="shared" si="25"/>
        <v>7789</v>
      </c>
      <c r="H19" s="29">
        <v>15795</v>
      </c>
      <c r="I19" s="55">
        <f t="shared" si="26"/>
        <v>7898</v>
      </c>
      <c r="J19" s="56">
        <v>12076</v>
      </c>
      <c r="K19" s="57">
        <v>3344</v>
      </c>
      <c r="L19" s="58">
        <f t="shared" si="1"/>
        <v>0.27691288506127859</v>
      </c>
      <c r="M19" s="59">
        <v>2</v>
      </c>
      <c r="N19" s="60">
        <v>330</v>
      </c>
      <c r="O19" s="61">
        <f t="shared" si="6"/>
        <v>0.23168117038718627</v>
      </c>
      <c r="P19" s="60">
        <v>7</v>
      </c>
      <c r="Q19" s="60">
        <v>1730</v>
      </c>
      <c r="R19" s="74">
        <f t="shared" si="7"/>
        <v>0.34077437255643839</v>
      </c>
      <c r="S19" s="60"/>
      <c r="T19" s="60"/>
      <c r="U19" s="74">
        <f t="shared" si="9"/>
        <v>0.34077437255643839</v>
      </c>
      <c r="V19" s="60"/>
      <c r="W19" s="60"/>
      <c r="X19" s="61">
        <f t="shared" si="27"/>
        <v>0.34077437255643839</v>
      </c>
      <c r="Y19" s="60"/>
      <c r="Z19" s="60"/>
      <c r="AA19" s="81">
        <f t="shared" si="22"/>
        <v>0.34077437255643839</v>
      </c>
      <c r="AB19" s="82">
        <v>25</v>
      </c>
      <c r="AC19" s="60">
        <v>2670</v>
      </c>
      <c r="AD19" s="74">
        <f t="shared" si="10"/>
        <v>0.51829503145461553</v>
      </c>
      <c r="AE19" s="60">
        <v>32</v>
      </c>
      <c r="AF19" s="60">
        <v>3330</v>
      </c>
      <c r="AG19" s="74">
        <f t="shared" si="12"/>
        <v>0.73205803055591223</v>
      </c>
      <c r="AH19" s="60"/>
      <c r="AI19" s="60"/>
      <c r="AJ19" s="74">
        <f t="shared" si="13"/>
        <v>0.73205803055591223</v>
      </c>
      <c r="AK19" s="60"/>
      <c r="AL19" s="60"/>
      <c r="AM19" s="81">
        <f t="shared" si="14"/>
        <v>0.73205803055591223</v>
      </c>
      <c r="AN19" s="60"/>
      <c r="AO19" s="60"/>
      <c r="AP19" s="90">
        <f t="shared" si="15"/>
        <v>0.73205803055591223</v>
      </c>
      <c r="AQ19" s="59">
        <v>15</v>
      </c>
      <c r="AR19" s="60">
        <v>1680</v>
      </c>
      <c r="AS19" s="74">
        <f t="shared" si="23"/>
        <v>0.82836340614118387</v>
      </c>
      <c r="AT19" s="60">
        <v>0</v>
      </c>
      <c r="AU19" s="60">
        <v>0</v>
      </c>
      <c r="AV19" s="74">
        <f t="shared" si="17"/>
        <v>0.82836340614118387</v>
      </c>
      <c r="AW19" s="60"/>
      <c r="AX19" s="60"/>
      <c r="AY19" s="74">
        <f t="shared" si="18"/>
        <v>0.82836340614118387</v>
      </c>
      <c r="AZ19" s="60"/>
      <c r="BA19" s="60"/>
      <c r="BB19" s="74">
        <f t="shared" si="19"/>
        <v>0.82836340614118387</v>
      </c>
      <c r="BC19" s="60"/>
      <c r="BD19" s="60"/>
      <c r="BE19" s="81">
        <f t="shared" si="20"/>
        <v>0.82836340614118387</v>
      </c>
      <c r="BF19" s="95">
        <f t="shared" si="21"/>
        <v>-0.32836340614118387</v>
      </c>
      <c r="BG19" s="29"/>
      <c r="BH19" s="99"/>
    </row>
    <row r="20" spans="1:60" s="5" customFormat="1" ht="64.5" customHeight="1" x14ac:dyDescent="0.15">
      <c r="A20" s="26"/>
      <c r="B20" s="27">
        <v>4</v>
      </c>
      <c r="C20" s="30" t="s">
        <v>63</v>
      </c>
      <c r="D20" s="29">
        <v>11587</v>
      </c>
      <c r="E20" s="29">
        <f t="shared" si="24"/>
        <v>5794</v>
      </c>
      <c r="F20" s="29">
        <v>11325</v>
      </c>
      <c r="G20" s="29">
        <f t="shared" si="25"/>
        <v>5663</v>
      </c>
      <c r="H20" s="29">
        <v>11266</v>
      </c>
      <c r="I20" s="55">
        <f t="shared" si="26"/>
        <v>5633</v>
      </c>
      <c r="J20" s="56">
        <v>9291</v>
      </c>
      <c r="K20" s="57">
        <v>2511</v>
      </c>
      <c r="L20" s="58">
        <f t="shared" si="1"/>
        <v>0.27026154342912495</v>
      </c>
      <c r="M20" s="59">
        <v>35</v>
      </c>
      <c r="N20" s="60">
        <v>2790</v>
      </c>
      <c r="O20" s="61">
        <f t="shared" si="6"/>
        <v>0.45749546906015365</v>
      </c>
      <c r="P20" s="60">
        <v>3</v>
      </c>
      <c r="Q20" s="60">
        <v>1260</v>
      </c>
      <c r="R20" s="74">
        <f t="shared" si="7"/>
        <v>0.56623802537326318</v>
      </c>
      <c r="S20" s="60">
        <v>1</v>
      </c>
      <c r="T20" s="60">
        <v>840</v>
      </c>
      <c r="U20" s="74">
        <f t="shared" si="9"/>
        <v>0.63873306291533616</v>
      </c>
      <c r="V20" s="60"/>
      <c r="W20" s="60"/>
      <c r="X20" s="61">
        <f t="shared" si="27"/>
        <v>0.63873306291533616</v>
      </c>
      <c r="Y20" s="60"/>
      <c r="Z20" s="60"/>
      <c r="AA20" s="81">
        <f t="shared" si="22"/>
        <v>0.63873306291533616</v>
      </c>
      <c r="AB20" s="82"/>
      <c r="AC20" s="60"/>
      <c r="AD20" s="74">
        <f t="shared" si="10"/>
        <v>0.65350993377483446</v>
      </c>
      <c r="AE20" s="60">
        <v>0</v>
      </c>
      <c r="AF20" s="60">
        <v>0</v>
      </c>
      <c r="AG20" s="74">
        <f t="shared" si="12"/>
        <v>0.65350993377483446</v>
      </c>
      <c r="AH20" s="60"/>
      <c r="AI20" s="60"/>
      <c r="AJ20" s="74">
        <f t="shared" si="13"/>
        <v>0.65350993377483446</v>
      </c>
      <c r="AK20" s="60"/>
      <c r="AL20" s="60"/>
      <c r="AM20" s="81">
        <f t="shared" si="14"/>
        <v>0.65350993377483446</v>
      </c>
      <c r="AN20" s="60"/>
      <c r="AO20" s="60"/>
      <c r="AP20" s="90">
        <f t="shared" si="15"/>
        <v>0.65350993377483446</v>
      </c>
      <c r="AQ20" s="59"/>
      <c r="AR20" s="60"/>
      <c r="AS20" s="74">
        <f t="shared" si="23"/>
        <v>0.65693236286170775</v>
      </c>
      <c r="AT20" s="60">
        <v>0</v>
      </c>
      <c r="AU20" s="60">
        <v>0</v>
      </c>
      <c r="AV20" s="74">
        <f t="shared" si="17"/>
        <v>0.65693236286170775</v>
      </c>
      <c r="AW20" s="60"/>
      <c r="AX20" s="60"/>
      <c r="AY20" s="74">
        <f t="shared" si="18"/>
        <v>0.65693236286170775</v>
      </c>
      <c r="AZ20" s="60"/>
      <c r="BA20" s="60"/>
      <c r="BB20" s="74">
        <f t="shared" si="19"/>
        <v>0.65693236286170775</v>
      </c>
      <c r="BC20" s="60"/>
      <c r="BD20" s="60"/>
      <c r="BE20" s="81">
        <f t="shared" si="20"/>
        <v>0.65693236286170775</v>
      </c>
      <c r="BF20" s="95">
        <f t="shared" si="21"/>
        <v>-0.15693236286170775</v>
      </c>
      <c r="BG20" s="100"/>
      <c r="BH20" s="98"/>
    </row>
    <row r="21" spans="1:60" s="5" customFormat="1" ht="64.5" customHeight="1" x14ac:dyDescent="0.15">
      <c r="A21" s="26"/>
      <c r="B21" s="31">
        <v>5</v>
      </c>
      <c r="C21" s="32" t="s">
        <v>64</v>
      </c>
      <c r="D21" s="33">
        <v>20633</v>
      </c>
      <c r="E21" s="29">
        <f t="shared" si="24"/>
        <v>10317</v>
      </c>
      <c r="F21" s="33">
        <v>19112</v>
      </c>
      <c r="G21" s="29">
        <f t="shared" si="25"/>
        <v>9556</v>
      </c>
      <c r="H21" s="33">
        <v>19034</v>
      </c>
      <c r="I21" s="55">
        <f t="shared" si="26"/>
        <v>9517</v>
      </c>
      <c r="J21" s="63">
        <v>16077</v>
      </c>
      <c r="K21" s="64">
        <v>1544</v>
      </c>
      <c r="L21" s="65">
        <f t="shared" si="1"/>
        <v>9.6037818000870814E-2</v>
      </c>
      <c r="M21" s="66">
        <v>13</v>
      </c>
      <c r="N21" s="67">
        <v>2580</v>
      </c>
      <c r="O21" s="68">
        <f t="shared" si="6"/>
        <v>0.19987398827121602</v>
      </c>
      <c r="P21" s="67">
        <v>1</v>
      </c>
      <c r="Q21" s="67">
        <v>150</v>
      </c>
      <c r="R21" s="75">
        <f t="shared" si="7"/>
        <v>0.2071438957010614</v>
      </c>
      <c r="S21" s="67"/>
      <c r="T21" s="67"/>
      <c r="U21" s="75">
        <f t="shared" si="9"/>
        <v>0.2071438957010614</v>
      </c>
      <c r="V21" s="67"/>
      <c r="W21" s="67"/>
      <c r="X21" s="68">
        <f t="shared" si="27"/>
        <v>0.2071438957010614</v>
      </c>
      <c r="Y21" s="67"/>
      <c r="Z21" s="67"/>
      <c r="AA21" s="83">
        <f t="shared" si="22"/>
        <v>0.2071438957010614</v>
      </c>
      <c r="AB21" s="84"/>
      <c r="AC21" s="67"/>
      <c r="AD21" s="74">
        <f t="shared" si="10"/>
        <v>0.22362913352867309</v>
      </c>
      <c r="AE21" s="67">
        <v>1</v>
      </c>
      <c r="AF21" s="67">
        <v>360</v>
      </c>
      <c r="AG21" s="74">
        <f t="shared" si="12"/>
        <v>0.24246546672247801</v>
      </c>
      <c r="AH21" s="67"/>
      <c r="AI21" s="67"/>
      <c r="AJ21" s="74">
        <f t="shared" si="13"/>
        <v>0.24246546672247801</v>
      </c>
      <c r="AK21" s="67"/>
      <c r="AL21" s="67"/>
      <c r="AM21" s="81">
        <f t="shared" si="14"/>
        <v>0.24246546672247801</v>
      </c>
      <c r="AN21" s="67"/>
      <c r="AO21" s="67"/>
      <c r="AP21" s="90">
        <f t="shared" si="15"/>
        <v>0.24246546672247801</v>
      </c>
      <c r="AQ21" s="66"/>
      <c r="AR21" s="67"/>
      <c r="AS21" s="75">
        <f t="shared" si="23"/>
        <v>0.24345907323736471</v>
      </c>
      <c r="AT21" s="67">
        <v>0</v>
      </c>
      <c r="AU21" s="67">
        <v>0</v>
      </c>
      <c r="AV21" s="75">
        <f t="shared" si="17"/>
        <v>0.24345907323736471</v>
      </c>
      <c r="AW21" s="67">
        <v>1</v>
      </c>
      <c r="AX21" s="67">
        <v>110</v>
      </c>
      <c r="AY21" s="75">
        <f t="shared" si="18"/>
        <v>0.24923820531680152</v>
      </c>
      <c r="AZ21" s="67">
        <v>6</v>
      </c>
      <c r="BA21" s="67">
        <v>873</v>
      </c>
      <c r="BB21" s="75">
        <f t="shared" si="19"/>
        <v>0.29510349900178628</v>
      </c>
      <c r="BC21" s="67"/>
      <c r="BD21" s="67"/>
      <c r="BE21" s="83">
        <f t="shared" si="20"/>
        <v>0.29510349900178628</v>
      </c>
      <c r="BF21" s="95">
        <f t="shared" si="21"/>
        <v>0.20489650099821372</v>
      </c>
      <c r="BG21" s="100">
        <f>ROUND(H21*BF21,0)</f>
        <v>3900</v>
      </c>
      <c r="BH21" s="98">
        <f>BG21/30</f>
        <v>130</v>
      </c>
    </row>
    <row r="23" spans="1:60" s="6" customFormat="1" ht="69" customHeight="1" x14ac:dyDescent="0.15">
      <c r="C23" s="34" t="s">
        <v>65</v>
      </c>
      <c r="D23" s="181" t="s">
        <v>66</v>
      </c>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c r="BF23" s="181"/>
      <c r="BG23" s="181"/>
      <c r="BH23" s="181"/>
    </row>
    <row r="24" spans="1:60" s="6" customFormat="1" ht="22.5" x14ac:dyDescent="0.15">
      <c r="C24" s="35"/>
      <c r="M24" s="69"/>
      <c r="N24" s="69"/>
      <c r="O24" s="35"/>
      <c r="P24" s="35"/>
      <c r="Q24" s="35"/>
      <c r="R24" s="35"/>
      <c r="S24" s="69"/>
      <c r="T24" s="69"/>
      <c r="U24" s="76"/>
      <c r="V24" s="69"/>
      <c r="W24" s="69"/>
      <c r="X24" s="76"/>
      <c r="Y24" s="69"/>
      <c r="Z24" s="69"/>
      <c r="AA24" s="76"/>
      <c r="AB24" s="69"/>
      <c r="AC24" s="69"/>
      <c r="AD24" s="35"/>
      <c r="AE24" s="35"/>
      <c r="AF24" s="35"/>
      <c r="AG24" s="35"/>
      <c r="AH24" s="69"/>
      <c r="AI24" s="69"/>
      <c r="AJ24" s="76"/>
      <c r="AK24" s="69"/>
      <c r="AL24" s="69"/>
      <c r="AM24" s="76"/>
      <c r="AN24" s="69"/>
      <c r="AO24" s="69"/>
      <c r="AP24" s="76"/>
      <c r="AQ24" s="69"/>
      <c r="AR24" s="69"/>
      <c r="AS24" s="35"/>
      <c r="AT24" s="35"/>
      <c r="AU24" s="35"/>
      <c r="AV24" s="35"/>
      <c r="AW24" s="69"/>
      <c r="AX24" s="69"/>
      <c r="AY24" s="76"/>
      <c r="AZ24" s="69"/>
      <c r="BA24" s="69"/>
      <c r="BB24" s="76"/>
      <c r="BC24" s="69"/>
      <c r="BD24" s="69"/>
      <c r="BE24" s="76"/>
    </row>
  </sheetData>
  <mergeCells count="30">
    <mergeCell ref="AZ4:BB4"/>
    <mergeCell ref="BC4:BE4"/>
    <mergeCell ref="D23:BH23"/>
    <mergeCell ref="J4:J5"/>
    <mergeCell ref="BF3:BH4"/>
    <mergeCell ref="AE4:AG4"/>
    <mergeCell ref="AH4:AJ4"/>
    <mergeCell ref="AK4:AM4"/>
    <mergeCell ref="AN4:AP4"/>
    <mergeCell ref="AQ4:AS4"/>
    <mergeCell ref="P4:R4"/>
    <mergeCell ref="S4:U4"/>
    <mergeCell ref="V4:X4"/>
    <mergeCell ref="Y4:AA4"/>
    <mergeCell ref="B2:BE2"/>
    <mergeCell ref="D3:I3"/>
    <mergeCell ref="J3:L3"/>
    <mergeCell ref="M3:AA3"/>
    <mergeCell ref="AB3:AP3"/>
    <mergeCell ref="AQ3:BE3"/>
    <mergeCell ref="B3:B5"/>
    <mergeCell ref="C3:C5"/>
    <mergeCell ref="AB4:AD4"/>
    <mergeCell ref="D4:E4"/>
    <mergeCell ref="F4:G4"/>
    <mergeCell ref="H4:I4"/>
    <mergeCell ref="K4:L4"/>
    <mergeCell ref="M4:O4"/>
    <mergeCell ref="AT4:AV4"/>
    <mergeCell ref="AW4:AY4"/>
  </mergeCells>
  <phoneticPr fontId="29" type="noConversion"/>
  <printOptions horizontalCentered="1"/>
  <pageMargins left="0.196527777777778" right="0.196527777777778" top="0.70763888888888904" bottom="0.235416666666667" header="0.15625" footer="0.15625"/>
  <pageSetup paperSize="8" scale="2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4</vt:i4>
      </vt:variant>
    </vt:vector>
  </HeadingPairs>
  <TitlesOfParts>
    <vt:vector size="6" baseType="lpstr">
      <vt:lpstr>附件2--公建民营幼儿园</vt:lpstr>
      <vt:lpstr>学位数差额分析表（</vt:lpstr>
      <vt:lpstr>'附件2--公建民营幼儿园'!Print_Area</vt:lpstr>
      <vt:lpstr>'学位数差额分析表（'!Print_Area</vt:lpstr>
      <vt:lpstr>'附件2--公建民营幼儿园'!Print_Titles</vt:lpstr>
      <vt:lpstr>'学位数差额分析表（'!Print_Titles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Admin867465</cp:lastModifiedBy>
  <cp:lastPrinted>2019-10-12T07:32:00Z</cp:lastPrinted>
  <dcterms:created xsi:type="dcterms:W3CDTF">2006-09-13T11:21:00Z</dcterms:created>
  <dcterms:modified xsi:type="dcterms:W3CDTF">2020-04-21T03:24:43Z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2052-10.8.0.6501</vt:lpwstr>
  </property>
</Properties>
</file>